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прилож6" sheetId="1" r:id="rId1"/>
    <sheet name="прилож7" sheetId="2" r:id="rId2"/>
    <sheet name="прилож8" sheetId="3" r:id="rId3"/>
    <sheet name="прилож9" sheetId="4" r:id="rId4"/>
  </sheets>
  <definedNames>
    <definedName name="_xlnm.Print_Titles" localSheetId="0">'прилож6'!$9:$10</definedName>
    <definedName name="_xlnm.Print_Area" localSheetId="0">'прилож6'!$B$1:$I$172</definedName>
  </definedNames>
  <calcPr fullCalcOnLoad="1" refMode="R1C1"/>
</workbook>
</file>

<file path=xl/sharedStrings.xml><?xml version="1.0" encoding="utf-8"?>
<sst xmlns="http://schemas.openxmlformats.org/spreadsheetml/2006/main" count="1953" uniqueCount="458">
  <si>
    <t>0800</t>
  </si>
  <si>
    <t>0801</t>
  </si>
  <si>
    <t>0104</t>
  </si>
  <si>
    <t>Социальная политика</t>
  </si>
  <si>
    <t>1000</t>
  </si>
  <si>
    <t>1001</t>
  </si>
  <si>
    <t>0408</t>
  </si>
  <si>
    <t>Всего</t>
  </si>
  <si>
    <t>Межбюджетные трансферты</t>
  </si>
  <si>
    <t>1100</t>
  </si>
  <si>
    <t>0309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</si>
  <si>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</si>
  <si>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</si>
  <si>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</si>
  <si>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</si>
  <si>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</si>
  <si>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</si>
  <si>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</si>
  <si>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</si>
  <si>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</si>
  <si>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</si>
  <si>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</si>
  <si>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</si>
  <si>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</si>
  <si>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</si>
  <si>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</si>
  <si>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</si>
  <si>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</si>
  <si>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</si>
  <si>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</si>
  <si>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</si>
  <si>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</si>
  <si>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</si>
  <si>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Физическая культура и спорт</t>
  </si>
  <si>
    <t>1102</t>
  </si>
  <si>
    <t>0310</t>
  </si>
  <si>
    <t>0409</t>
  </si>
  <si>
    <t>Функционирование Правительства Российской Федерации, высших испол-нительных органов госу-дарственной власти субъектов Российской Федерации, местных администраций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</si>
  <si>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</si>
  <si>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</si>
  <si>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</si>
  <si>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</si>
  <si>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</si>
  <si>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</si>
  <si>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15</t>
  </si>
  <si>
    <t>Поддержка дорожного хозяйства</t>
  </si>
  <si>
    <t xml:space="preserve">Иные межбюджетные трансферты </t>
  </si>
  <si>
    <t>Межбюджетные трансферты бюджетам муниципальных районов из бюджетов поселений</t>
  </si>
  <si>
    <t>Условно-утвержденные расходы</t>
  </si>
  <si>
    <t>Администрация поселка Балахта</t>
  </si>
  <si>
    <t>2015 год</t>
  </si>
  <si>
    <t>8220041</t>
  </si>
  <si>
    <t>8220042</t>
  </si>
  <si>
    <t>240</t>
  </si>
  <si>
    <t>0120900</t>
  </si>
  <si>
    <t>0120000</t>
  </si>
  <si>
    <t>0110912</t>
  </si>
  <si>
    <t>0110000</t>
  </si>
  <si>
    <t>0110913</t>
  </si>
  <si>
    <t>610</t>
  </si>
  <si>
    <t>0200000</t>
  </si>
  <si>
    <t>0110900</t>
  </si>
  <si>
    <t>0110911</t>
  </si>
  <si>
    <t>Непрограмные расходы органов местного самоуправления</t>
  </si>
  <si>
    <t>8220000</t>
  </si>
  <si>
    <t>8200000</t>
  </si>
  <si>
    <t>Функцианирование администрации поселка Балахта</t>
  </si>
  <si>
    <t>Глава местной администрации (исполнительно-распорядительного образования) в рамках непрограмных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</si>
  <si>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</si>
  <si>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</si>
  <si>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</si>
  <si>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</si>
  <si>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11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</si>
  <si>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</si>
  <si>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12</t>
  </si>
  <si>
    <t>13</t>
  </si>
  <si>
    <t>14</t>
  </si>
  <si>
    <t>непрограмные расходы органов местного самоуправления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</si>
  <si>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</si>
  <si>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</si>
  <si>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</si>
  <si>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</si>
  <si>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</si>
  <si>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</si>
  <si>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21</t>
  </si>
  <si>
    <t>22</t>
  </si>
  <si>
    <t>23</t>
  </si>
  <si>
    <t>24</t>
  </si>
  <si>
    <t>25</t>
  </si>
  <si>
    <t>0100000</t>
  </si>
  <si>
    <t>улучшение санитарно-экологический обстановки</t>
  </si>
  <si>
    <t>0110914</t>
  </si>
  <si>
    <t>26</t>
  </si>
  <si>
    <t>27</t>
  </si>
  <si>
    <t>28</t>
  </si>
  <si>
    <t>32</t>
  </si>
  <si>
    <t>33</t>
  </si>
  <si>
    <t>34</t>
  </si>
  <si>
    <t>35</t>
  </si>
  <si>
    <t>36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</si>
  <si>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</si>
  <si>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</si>
  <si>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</si>
  <si>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</si>
  <si>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</si>
  <si>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</si>
  <si>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</si>
  <si>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</si>
  <si>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</si>
  <si>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</si>
  <si>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</si>
  <si>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</si>
  <si>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</si>
  <si>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</si>
  <si>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</si>
  <si>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</si>
  <si>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</si>
  <si>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</si>
  <si>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</si>
  <si>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</si>
  <si>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</si>
  <si>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</si>
  <si>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</si>
  <si>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</si>
  <si>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</si>
  <si>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</si>
  <si>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</si>
  <si>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</si>
  <si>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0210000</t>
  </si>
  <si>
    <t>0210811</t>
  </si>
  <si>
    <t>68</t>
  </si>
  <si>
    <t>69</t>
  </si>
  <si>
    <t>70</t>
  </si>
  <si>
    <t>0210812</t>
  </si>
  <si>
    <t>300</t>
  </si>
  <si>
    <t>310</t>
  </si>
  <si>
    <t>0210813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</si>
  <si>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</si>
  <si>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</si>
  <si>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</si>
  <si>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</si>
  <si>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</si>
  <si>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</si>
  <si>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</si>
  <si>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</si>
  <si>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</si>
  <si>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</si>
  <si>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</si>
  <si>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600</t>
  </si>
  <si>
    <t>500</t>
  </si>
  <si>
    <t>540</t>
  </si>
  <si>
    <t>20</t>
  </si>
  <si>
    <t>рублей</t>
  </si>
  <si>
    <t>Наименование передаваемого полномочия</t>
  </si>
  <si>
    <t>Сумма на 2015 год</t>
  </si>
  <si>
    <t>Сумма на 2016 год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</si>
  <si>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</si>
  <si>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</si>
  <si>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</si>
  <si>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t xml:space="preserve">Всего </t>
  </si>
  <si>
    <t>Межбюджетные трансферты, выделяемые из бюджета поселка Балахта на финансирование расходов, связанных с передачей полномочий органам местного самоуправления  муниципального района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</si>
  <si>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</si>
  <si>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</si>
  <si>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</si>
  <si>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</si>
  <si>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Распределение бюджетных ассигнований по целевым статьям (государственным программам бюджета поселка</t>
  </si>
  <si>
    <t xml:space="preserve">Балахта и непрограммным направлениям деятельности), группам и подгруппам видов расходов, разделам, </t>
  </si>
  <si>
    <t xml:space="preserve">всего </t>
  </si>
  <si>
    <t>8220118</t>
  </si>
  <si>
    <t>муниципальная программа «Устойчивое развитие  и жизнеобеспечение территории муниципального образования поселок Балахта на 2014-2016 годы»</t>
  </si>
  <si>
    <t>0140000</t>
  </si>
  <si>
    <t>0140911</t>
  </si>
  <si>
    <t>0140912</t>
  </si>
  <si>
    <t>0130900</t>
  </si>
  <si>
    <t>0130923</t>
  </si>
  <si>
    <t>подпрограмма "Обеспечение безопасности жителей территории муниципального образования п.Балахта на 2014-2016гг"</t>
  </si>
  <si>
    <t>0130000</t>
  </si>
  <si>
    <t>0130916</t>
  </si>
  <si>
    <t>Защита населения от ЧС природного и техногенного характера</t>
  </si>
  <si>
    <t>Обеспечение пожарной безопасности</t>
  </si>
  <si>
    <t>0130917</t>
  </si>
  <si>
    <t>0120911</t>
  </si>
  <si>
    <t>0120912</t>
  </si>
  <si>
    <t>Благоустройство территоррии</t>
  </si>
  <si>
    <t>0140913</t>
  </si>
  <si>
    <t>Социальное обеспечение и иные выплаты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</si>
  <si>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</si>
  <si>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</si>
  <si>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0110916</t>
  </si>
  <si>
    <t xml:space="preserve">Субсидии бюджетным учреждениям </t>
  </si>
  <si>
    <t xml:space="preserve">Непрограммные расходы </t>
  </si>
  <si>
    <t>Функционирование администрации поселок Балахта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</si>
  <si>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</si>
  <si>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</si>
  <si>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800</t>
  </si>
  <si>
    <t>78</t>
  </si>
  <si>
    <t>81</t>
  </si>
  <si>
    <t>95</t>
  </si>
  <si>
    <t>97</t>
  </si>
  <si>
    <t>98</t>
  </si>
  <si>
    <t>101</t>
  </si>
  <si>
    <t>Массовый спорт</t>
  </si>
  <si>
    <t>Благоустройство</t>
  </si>
  <si>
    <t>Другие общегосудаственные вопросы</t>
  </si>
  <si>
    <t>Иные бюджетные ассигнования</t>
  </si>
  <si>
    <t>Субсидии юридическим лицам (кроме неккомерческих организаций),индивидуальным предпринимателям,физическим лицам (АТП)</t>
  </si>
  <si>
    <t>810</t>
  </si>
  <si>
    <t>Транспорт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</si>
  <si>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</si>
  <si>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</si>
  <si>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</si>
  <si>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Закупка товаров, работ и услуг для государственных (муниципальных) услуг</t>
  </si>
  <si>
    <t xml:space="preserve">Иные закупки товаров, работ и услуг для обеспечения государственных (муниципальных) нужд </t>
  </si>
  <si>
    <t xml:space="preserve">Субсидии юридическим лицам (кроме неккомерческих организаций),индивидуальным предпринимателям,физическим лицам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</si>
  <si>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</si>
  <si>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</si>
  <si>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</si>
  <si>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иные межбюджетные трансферты</t>
  </si>
  <si>
    <t>Другие общегосударственные вопросы</t>
  </si>
  <si>
    <t>110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</si>
  <si>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</si>
  <si>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</si>
  <si>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</si>
  <si>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</si>
  <si>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</si>
  <si>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</si>
  <si>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</si>
  <si>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</si>
  <si>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</si>
  <si>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</si>
  <si>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</si>
  <si>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</si>
  <si>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</si>
  <si>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</si>
  <si>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</si>
  <si>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</si>
  <si>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</si>
  <si>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 xml:space="preserve">межбюджетные трансферты на передачу полномочий по библиотечному обслуживанию в рамках программы «Организация досуга населения в области культуры и спорта на территоррии мо п.Балахта на 2014-2016гг» согласно подпрограммы  "Развитие культуры и спорта на территоррии мо п.Балахта на 2014-2016гг»                                         </t>
  </si>
  <si>
    <t>подпрограмма 4.«Прочие мероприятия  муниципального образования поселкок Балахта 2014-2016 годы»</t>
  </si>
  <si>
    <t>прочие расходы по санитарно-экологической обстановке согласно  муниципальной программы «Устойчивое развитие  и жизнеобеспечение территории муниципального образования поселок Балахта на 2014-2016 годы» в рамках подпрограммы 1 "Благоустройство территории мо поселок Балахта 2014-2016 годы"</t>
  </si>
  <si>
    <t>Подпрограмма 4.«Прочие мероприятия  муниципального образования поселкок Балахта 2014-2016 годы»</t>
  </si>
  <si>
    <t>Обеспечение проведения выборов и референдумов</t>
  </si>
  <si>
    <t>0107</t>
  </si>
  <si>
    <t>8220045</t>
  </si>
  <si>
    <t>Специальные расходы</t>
  </si>
  <si>
    <t>880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</si>
  <si>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</si>
  <si>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8227514</t>
  </si>
  <si>
    <t>Плата за негативное воздействие на окруж. среду, ежегодный членский взнос в Совет муниц. образованийв рамках муниципальной программы «Устойчивое развитие  и жизнеобеспечение территории муниципального образования поселок Балахта на 2014-2016 годы» согласно подпрограммы 4.«Прочие мероприятия  муниципального образования поселкок Балахта 2014-2016 годы»</t>
  </si>
  <si>
    <t>0140914</t>
  </si>
  <si>
    <t>850</t>
  </si>
  <si>
    <t>Уплата налогов, сборов и иных платежей</t>
  </si>
  <si>
    <t xml:space="preserve">Муниципальная программа «Устойчивое развитие  и жизнеобеспечение территории муниципального образования поселок Балахта на 2014-2016 годы»                                           </t>
  </si>
  <si>
    <t>Межбюджетные трансферты на передачу полномочий по муницип. финансовому контролю в рамках муниципальной программы «Устойчивое развитие  и жизнеобеспечение территории муниципального образования поселок Балахта на 2014-2016 годы» согласно подпрограммы 4.«Прочие мероприятия  муниципального образования поселкок Балахта 2014-2016 годы»</t>
  </si>
  <si>
    <t>16</t>
  </si>
  <si>
    <t>17</t>
  </si>
  <si>
    <t>18</t>
  </si>
  <si>
    <t>19</t>
  </si>
  <si>
    <t>29</t>
  </si>
  <si>
    <t>30</t>
  </si>
  <si>
    <t>31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</si>
  <si>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</si>
  <si>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</si>
  <si>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</si>
  <si>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</si>
  <si>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</si>
  <si>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</si>
  <si>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</si>
  <si>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</si>
  <si>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</si>
  <si>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</si>
  <si>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</si>
  <si>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</si>
  <si>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</si>
  <si>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</si>
  <si>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</si>
  <si>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Приложение 9</t>
  </si>
  <si>
    <t>Реализация мероприятия в области доплаты к пенсиям муниципальным служащим в рамках программы «Устойчивое развитие  и жизнеобеспечение территории муниципального образования поселок Балахта на 2014-2016 годы» согласно подпрограммы  4.«Прочие мероприятия  муниципального образования поселкок Балахта 2014-2016 годы»</t>
  </si>
  <si>
    <t>на 2015 год и плановый период 2016-2017 годов</t>
  </si>
  <si>
    <t>2016 год</t>
  </si>
  <si>
    <t xml:space="preserve"> 2017год</t>
  </si>
  <si>
    <t>0501</t>
  </si>
  <si>
    <t>0140915</t>
  </si>
  <si>
    <t>244</t>
  </si>
  <si>
    <t>Жилищное хозяйство</t>
  </si>
  <si>
    <t>Реализация мероприятий в области жилищного хозяйства</t>
  </si>
  <si>
    <t>Сумма на 2017 год</t>
  </si>
  <si>
    <t xml:space="preserve">                                                                        Приложение 7</t>
  </si>
  <si>
    <t>подразделам классификации расходов местного бюджета на 2015 год и плановый период 2016-2017 годов</t>
  </si>
  <si>
    <t>О внесении изменений  в решение Балахтинского поселкового Совета депутатов от 19.12.2014г №26-157р «О бюджете поселка Балахта на 2015 год  и  плановый период 2016-2017 годов»                                                                                                                          от 19.12.2014г.№26-157р</t>
  </si>
  <si>
    <t>48</t>
  </si>
  <si>
    <t>49</t>
  </si>
  <si>
    <t>50</t>
  </si>
  <si>
    <t>55</t>
  </si>
  <si>
    <t>56</t>
  </si>
  <si>
    <t>57</t>
  </si>
  <si>
    <t>71</t>
  </si>
  <si>
    <t>72</t>
  </si>
  <si>
    <t>73</t>
  </si>
  <si>
    <t>74</t>
  </si>
  <si>
    <t>75</t>
  </si>
  <si>
    <t>89</t>
  </si>
  <si>
    <t>90</t>
  </si>
  <si>
    <t>91</t>
  </si>
  <si>
    <t>92</t>
  </si>
  <si>
    <t>93</t>
  </si>
  <si>
    <t>94</t>
  </si>
  <si>
    <t>96</t>
  </si>
  <si>
    <t>0137555</t>
  </si>
  <si>
    <t xml:space="preserve">Субсидии бюджетам муниципальных образований на содержание дорог общего пользования местного значения городских округов , городских и сельских поселений за счет средств дорожного фонда Красноярского края </t>
  </si>
  <si>
    <t>0127508</t>
  </si>
  <si>
    <t xml:space="preserve">Субсидии бюджетам муниципальных образований  на капитальный ремонт и ремонт автомобильных дорог общего пользования местного значения городских округов с численностью населения менее 90 тысяч  человек, городских и сельских поселений а счет средств дорожного фонда Красноярского края </t>
  </si>
  <si>
    <t>0127594</t>
  </si>
  <si>
    <t xml:space="preserve">Софинансирование к субсидии бюджетам муниципальных образований на содержание дорог общего пользования местного значения городских округов , городских и сельских поселений за счет средств дорожного фонда Красноярского края </t>
  </si>
  <si>
    <t>0120914</t>
  </si>
  <si>
    <t xml:space="preserve">Софинансирование к субсидии бюджетам муниципальных образований  на капитальный ремонт и ремонт автомобильных дорог общего пользования местного значения городских округов с численностью населения менее 90 тысяч  человек, городских и сельских поселений а счет средств дорожного фонда Красноярского края </t>
  </si>
  <si>
    <t>0120917</t>
  </si>
  <si>
    <t>7</t>
  </si>
  <si>
    <t>8</t>
  </si>
  <si>
    <t>134</t>
  </si>
  <si>
    <t>135</t>
  </si>
  <si>
    <t>136</t>
  </si>
  <si>
    <t xml:space="preserve">Субсидии бюджетам  муниципальных образований  на организацию  и проведение акарецидных обработок  мест массового отдыха населения </t>
  </si>
  <si>
    <t>0502</t>
  </si>
  <si>
    <t>0140916</t>
  </si>
  <si>
    <t>137</t>
  </si>
  <si>
    <t>138</t>
  </si>
  <si>
    <t>139</t>
  </si>
  <si>
    <t>140</t>
  </si>
  <si>
    <t>141</t>
  </si>
  <si>
    <t>0130918</t>
  </si>
  <si>
    <t>Охрана общественного порядка</t>
  </si>
  <si>
    <t>иные закупки товаров, работ и услуг для обеспечения государственных (муниципальных) нужд приобретение металлоконструкции  автобусной остановки</t>
  </si>
  <si>
    <t>0110917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</si>
  <si>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(МРОТ) в рамках непрограммных расходов органов местного самоуправления</t>
  </si>
  <si>
    <t>8221021</t>
  </si>
  <si>
    <t>0412</t>
  </si>
  <si>
    <t>0140917</t>
  </si>
  <si>
    <t>оценка муниципального имущества в рамках муниципальной программы «Устойчивое развитие  и жизнеобеспечение территории муниципального образования поселок Балахта на 2014-2016 годы» согласно подпрограммы 4.«Прочие мероприятия  муниципального образования поселкок Балахта 2014-2016 годы»</t>
  </si>
  <si>
    <t>оценка стоимости аренды земельного участка</t>
  </si>
  <si>
    <t>0140900</t>
  </si>
  <si>
    <t>99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</si>
  <si>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</si>
  <si>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</si>
  <si>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</si>
  <si>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</si>
  <si>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</si>
  <si>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</si>
  <si>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</si>
  <si>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</si>
  <si>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</si>
  <si>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 xml:space="preserve"> Штрафы, налоги,оспошлины   (На взыскание судебных расходов)</t>
  </si>
  <si>
    <t>0110915</t>
  </si>
  <si>
    <t xml:space="preserve"> расходы работникам через ЦЗН  иные закупки товаров, работ и услуг для обеспечения государственных (муниципальных) нужд</t>
  </si>
  <si>
    <t>151</t>
  </si>
  <si>
    <t>152</t>
  </si>
  <si>
    <t>153</t>
  </si>
  <si>
    <t>154</t>
  </si>
  <si>
    <t>155</t>
  </si>
  <si>
    <t>156</t>
  </si>
  <si>
    <t xml:space="preserve">Муниципальная программа «Устойчивое развитие  и жизнеобеспечение территории муниципального образования поселок Балахта »                                           </t>
  </si>
  <si>
    <t>Подпрограмма 4.«Прочие мероприятия  муниципального образования поселкок Балахта »</t>
  </si>
  <si>
    <t xml:space="preserve">Межбюджетные трансферты </t>
  </si>
  <si>
    <t>Субсидии</t>
  </si>
  <si>
    <t>Межбюджетные трансферты на передачу полномочий по муницип. финансовому контролю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4.«Прочие мероприятия  муниципального образования поселкок Балахта »</t>
  </si>
  <si>
    <t>межбюджетные трансферты на передачу полномочий по земельному контролю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4.«Прочие мероприятия  муниципального образования поселкок Балахта »</t>
  </si>
  <si>
    <t>муниципальная программа «Устойчивое развитие  и жизнеобеспечение территории муниципального образования поселок Балахта »</t>
  </si>
  <si>
    <t>подпрограмма 1 "Благоустройство территории мо поселок Балахта"</t>
  </si>
  <si>
    <t>Обеспечение работ по содержанию сетей водоснабжения, водоотведения 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 1 "Благоустройство территории мо поселок Балахта "</t>
  </si>
  <si>
    <t>прочие расходы по санитарно-экологической обстановке согласно  муниципальной программы «Устойчивое развитие  и жизнеобеспечение территории муниципального образования поселок Балахта » в рамках подпрограммы 1 "Благоустройство территории мо поселок Балахта"</t>
  </si>
  <si>
    <t>прочие расходы по санитарно-экологической обстановке согласно  муниципальной программы «Устойчивое развитие  и жизнеобеспечение территории муниципального образования поселок Балахта » в рамках подпрограммы 1 "Благоустройство территории мо поселок Балахта "</t>
  </si>
  <si>
    <t xml:space="preserve">прочие  мероприятия по благоустройству  и  санитарно-экологической обстановке  в рамках подпрограммы 1 "Благоустройство территории мо поселок Балахта муниципальной программы «Устойчивое развитие  и жизнеобеспечение территории муниципального образования поселок Балахта » </t>
  </si>
  <si>
    <t>приобритение металлоконструкции автобусной остановки согласно  муниципальной программы «Устойчивое развитие  и жизнеобеспечение территории муниципального образования поселок Балахта » в рамках подпрограммы 1 "Благоустройство территории мо поселок Балахта "</t>
  </si>
  <si>
    <t xml:space="preserve"> Субсидии на проведение акарицидных обработок мест массового отдыха населения за счет средств местного бюджета муниципальной программы «Устойчивое развитие  и жизнеобеспечение территории муниципального образования поселок Балахта » согласно подпрограммы 3 "Обеспечение безопасности жителей территории муниципального образования п.Балахта "</t>
  </si>
  <si>
    <t>подпрограмма "Обеспечение безопасности жителей территории муниципального образования п.Балахта "</t>
  </si>
  <si>
    <t>Софинансирование к субсидии на проведение акарицидных обработок мест массового отдыха населения за счет средств местного бюджета муниципальной программы «Устойчивое развитие  и жизнеобеспечение территории муниципального образования поселок Балахта » согласно подпрограммы 3 "Обеспечение безопасности жителей территории муниципального образования п.Балахта "</t>
  </si>
  <si>
    <t xml:space="preserve"> подпрограмма 4.«Прочие мероприятия  муниципального образования поселкок Балахта »</t>
  </si>
  <si>
    <t>оценка муниципального имущества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4.«Прочие мероприятия  муниципального образования поселкок Балахта »</t>
  </si>
  <si>
    <t>реализация подпрограммы 3 Обеспечение безопасности жителей территоррии мо п Балахта на 2014, 2015, 2016гг ГОЧС в рамках муниципальной программы «Устойчивое развитие  и жизнеобеспечение территории муниципального образования поселок Балахта »</t>
  </si>
  <si>
    <t>подпрограмма 3"Обеспечение безопасности жителей территории муниципального образования п.Балахта "</t>
  </si>
  <si>
    <t>реализация мероприятия в области пожарной безопасности в рамках подпрограммы 3 "Обеспечение безопасности жителей территоррии мо п Балахта " в рамках муниципальной программы «Устойчивое развитие  и жизнеобеспечение территории муниципального образования поселок Балахта »</t>
  </si>
  <si>
    <t>подпрограмма 2 "Содержание и ремонт дорог, обеспечение автобусного сообщения на территоррии мо п.Балахта "</t>
  </si>
  <si>
    <t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2 "Содержание и ремонт дорог, обеспечение автобусного сообщения на территоррии мо п.Балахта"</t>
  </si>
  <si>
    <t>Содержание автомобильных дорог общего пользования и искусственных сооружений на них, в границах населенных пунктов муниципальных образований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2 "Содержание и ремонт дорог, обеспечение автобусного сообщения на территоррии мо п.Балахта"</t>
  </si>
  <si>
    <t>подпрограмма 1 "Благоустройство территоррии мо п.Балахта "</t>
  </si>
  <si>
    <t>Реализация мероприятий по улучшению освещенности улиц 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 "</t>
  </si>
  <si>
    <t>содержание мест захоронения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 "</t>
  </si>
  <si>
    <t>обеспечение работ по сбору ТБО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п.Балахта"</t>
  </si>
  <si>
    <t xml:space="preserve">Муниципальная программа «Организация досуга населения в области культуры и спорта на территоррии мо п.Балахта »                                                             </t>
  </si>
  <si>
    <t>ПОДПРОГРАММА "Развитие культуры и спорта на территоррии мо п.Балахта »</t>
  </si>
  <si>
    <t xml:space="preserve">мероприятия по обеспечению деятельности подведомственных учреждений Предоставление субсидии  МБУК ЦКС п.Балахта "Колос" на выполнение муниципального задания в рамках программы «Организация досуга населения в области культуры и спорта на территоррии мо п.Балахта » согласно подпрограммы  "Развитие культуры и спорта на территоррии мо п.Балахта »                                             </t>
  </si>
  <si>
    <t xml:space="preserve">межбюджетные трансферты на передачу полномочий по библиотечному обслуживанию в рамках программы «Организация досуга населения в области культуры и спорта на территоррии мо п.Балахта» согласно подпрограммы  "Развитие культуры и спорта на территоррии мо п.Балахта »                                         </t>
  </si>
  <si>
    <t>подпрограмма 4.«Прочие мероприятия  муниципального образования поселкок Балахта »</t>
  </si>
  <si>
    <t>Реализация мероприятия в области доплаты к пенсиям муниципальным служащим в рамках программы «Устойчивое развитие  и жизнеобеспечение территории муниципального образования поселок Балахта » согласно подпрограммы  4.«Прочие мероприятия  муниципального образования поселкок Балахта »</t>
  </si>
  <si>
    <t>подпрограмма "Развитие культуры и спорта на территоррии мо п.Балахта »</t>
  </si>
  <si>
    <t xml:space="preserve">Мероприятия в области физ культуры и спорта согласно программы «Организация досуга населения в области культуры и спорта на территоррии мо п.Балахта »    в рамках подпрограммы "Развитие культуры и спорта на территоррии мо п.Балахта » </t>
  </si>
  <si>
    <t>межбюджетные трансферты на передачу полномочий по земельному контролю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4.«Прочие мероприятия  муниципального образования поселкок Балахта»</t>
  </si>
  <si>
    <t>Плата за негативное воздействие на окруж. среду, ежегодный членский взнос в Совет муниц. образованийв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4.«Прочие мероприятия  муниципального образования поселкок Балахта »</t>
  </si>
  <si>
    <t>муниципальная программа «Устойчивое развитие  и жизнеобеспечение территории муниципального образования поселок Балахта»</t>
  </si>
  <si>
    <t>Софинансирование к субсидии на проведение акарицидных обработок мест массового отдыха населения за счет средств местного бюджета муниципальной программы «Устойчивое развитие  и жизнеобеспечение территории муниципального образования поселок Балахта» согласно подпрограммы 3 "Обеспечение безопасности жителей территории муниципального образования п.Балахта "</t>
  </si>
  <si>
    <t xml:space="preserve"> подпрограмма 4.«Прочие мероприятия  муниципального образования поселкок Балахта»</t>
  </si>
  <si>
    <t>подпрограмма "Обеспечение безопасности жителей территории муниципального образования п.Балахта"</t>
  </si>
  <si>
    <t>реализация мероприятия в области пожарной безопасности в рамках подпрограммы 3 "Обеспечение безопасности жителей территоррии мо п Балахта на 2014, 2015, 2016г" в рамках муниципальной программы «Устойчивое развитие  и жизнеобеспечение территории муниципального образования поселок Балахта »</t>
  </si>
  <si>
    <t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2 "Содержание и ремонт дорог, обеспечение автобусного сообщения на территоррии мо п.Балахта "</t>
  </si>
  <si>
    <t>Содержание автомобильных дорог общего пользования и искусственных сооружений на них, в границах населенных пунктов муниципальных образований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2 "Содержание и ремонт дорог, обеспечение автобусного сообщения на территоррии мо п.Балахта "</t>
  </si>
  <si>
    <t>Реализация мероприятий по улучшению освещенности улиц 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п.Балахта"</t>
  </si>
  <si>
    <t>ПОДПРОГРАММА "Развитие культуры и спорта на территоррии мо п.Балахта»</t>
  </si>
  <si>
    <t xml:space="preserve">мероприятия по обеспечению деятельности подведомственных учреждений Предоставление субсидии  МБУК ЦКС п.Балахта "Колос" на выполнение муниципального задания в рамках программы «Организация досуга населения в области культуры и спорта на территоррии мо п.Балахта» согласно подпрограммы  "Развитие культуры и спорта на территоррии мо п.Балахта »                                             </t>
  </si>
  <si>
    <t xml:space="preserve">Муниципальная программа «Организация досуга населения в области культуры и спорта на территоррии мо п.Балахта»                                                             </t>
  </si>
  <si>
    <t xml:space="preserve">Мероприятия в области физ культуры и спорта согласно программы «Организация досуга населения в области культуры и спорта на территоррии мо п.Балахта »                                                     в рамках подпрограммы "Развитие культуры и спорта на территоррии мо п.Балахта» </t>
  </si>
  <si>
    <t>подпрограмма "Благоустройство территоррии мо п.Балахта "</t>
  </si>
  <si>
    <t>Реализация мероприятий по улучшению освещенности улиц 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1 "Благоустройство территоррии мо п.Балахта "</t>
  </si>
  <si>
    <t>Обеспечение работ по содержанию сетей водоснабжения, водоотведения 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 1 "Благоустройство территории мо поселок Балахта "</t>
  </si>
  <si>
    <t>содержание мест захоронения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п.Балахта"</t>
  </si>
  <si>
    <t>прочие расходы по санитарно-экологической обстановке согласно  муниципальной программы «Устойчивое развитие  и жизнеобеспечение территории муниципального образования поселок Балахта» в рамках подпрограммы 1 "Благоустройство территории мо поселок Балахта "</t>
  </si>
  <si>
    <t>обеспечение работ по сбору ТБО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1 "Благоустройство территоррии мо п.Балахта "</t>
  </si>
  <si>
    <t>Содержание автомобильных дорог общего пользования и искусственных сооружений на них, в границах населенных пунктов муниципальных образований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2 "Содержание и ремонт дорог, обеспечение автобусного сообщения на территоррии мо п.Балахта "</t>
  </si>
  <si>
    <t>реализация мероприятия в области пожарной безопасности в рамках подпрограммы Обеспечение безопасности жителей территоррии мо п Балахта на 2014, 2015, 2016гг в рамках муниципальной программы «Устойчивое развитие  и жизнеобеспечение территории муниципального образования поселок Балахта »</t>
  </si>
  <si>
    <t>оценка муниципального имущества 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4.«Прочие мероприятия  муниципального образования поселкок Балахта»</t>
  </si>
  <si>
    <t>Мероприятия в рамках подпрограммы 4 «Прочие мероприятия  муниципального образования поселок Балахта»</t>
  </si>
  <si>
    <t>межбюджетные трансферты на передачу полномочий по муницип. Финансовому контролю в рамках муниципальной программы «Устойчивое развитие  и жизнеобеспечение территории муниципального образования поселок Балахта » согласно подпрограммы 4.«Прочие мероприятия  муниципального образования поселкок Балахта»</t>
  </si>
  <si>
    <t>межбюджетные трансферты на передачу полномочий по земельному контролю в рамках муниципальная программа «Устойчивое развитие  и жизнеобеспечение территории муниципального образования поселок Балахта» согласно подпрограммы 4.«Прочие мероприятия  муниципального образования поселкок Балахта»</t>
  </si>
  <si>
    <t>реализация мероприятия в области доплаты к пенсиям муниципальным служащим в рамках программы «Устойчивое развитие  и жизнеобеспечение территории муниципального образования поселок Балахта » согласно подпрограммы  4.«Прочие мероприятия  муниципального образования поселкок Балахта »</t>
  </si>
  <si>
    <t>Плата за негативное воздействие на окруж. среду, ежегодный членский взнос в Совет муниц. образованийв рамках муниципальной программы «Устойчивое развитие  и жизнеобеспечение территории муниципального образования поселок Балахта» согласно подпрограммы 4.«Прочие мероприятия  муниципального образования поселкок Балахта »</t>
  </si>
  <si>
    <t>Реализация мероприятия в области жилищного хозяйства в рамках программы «Устойчивое развитие  и жизнеобеспечение территории муниципального образования поселок Балахта » согласно подпрограммы  4.«Прочие мероприятия  муниципального образования поселк Балахта»</t>
  </si>
  <si>
    <t xml:space="preserve">мероприятия по обеспечению деятельности подведомственных учреждений Предоставление субсидии  МБУК ЦКС п.Балахта "Колос" на выполнение муниципального задания в рамках программы «Организация досуга населения в области культуры и спорта на территоррии мо п.Балахта » согласно подпрограммы  "Развитие культуры и спорта на территоррии мо п.Балахта »                             </t>
  </si>
  <si>
    <t xml:space="preserve">межбюджетные трансферты на передачу полномочий по библиотечному обслуживанию в рамках программы «Организация досуга населения в области культуры и спорта на территоррии мо п.Балахта » согласно подпрограммы  "Развитие культуры и спорта на территоррии мо п.Балахта »                       </t>
  </si>
  <si>
    <t xml:space="preserve">Мероприятия в области физ культуры и спорта согласно программы «Организация досуга населения в области культуры и спорта на территоррии мо п.Балахта »                                                     в рамках подпрограммы "Развитие культуры и спорта на территоррии мо п.Балахта » </t>
  </si>
  <si>
    <t xml:space="preserve">                       </t>
  </si>
  <si>
    <t xml:space="preserve">от    25.12.2015          №  03-18р            </t>
  </si>
  <si>
    <t xml:space="preserve">О внесении изменений в решение Балахтинского поселкового Совета депутатов от 19.12.2014 г. №26-157р  «О бюджете поселка Балахта на 2015 год  и  плановый период 2016-2017 годов»                                                   </t>
  </si>
  <si>
    <t>от  25.12.2015г.                        №03-18р</t>
  </si>
  <si>
    <t>О внесении изменений в решение Балахтинского поселкового Совета депутатов от 19.12.2014 г. №26-157р  «О бюджете поселка Балахта на 2015 год  и  плановый период 2016-2017 годов»               от   25.12.2015г.     №03-18р</t>
  </si>
  <si>
    <t>исполнено</t>
  </si>
  <si>
    <t xml:space="preserve"> процент исполнения</t>
  </si>
  <si>
    <t xml:space="preserve">                                                                        Приложение 5</t>
  </si>
  <si>
    <t xml:space="preserve">на 2016 год </t>
  </si>
  <si>
    <t>Функционирование администрации поселка Балахта</t>
  </si>
  <si>
    <t>прочие расходы в рамках непрограммных расходов местного самоуправления</t>
  </si>
  <si>
    <t>822115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</si>
  <si>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</si>
  <si>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0137412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</si>
  <si>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</si>
  <si>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</si>
  <si>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013s382</t>
  </si>
  <si>
    <t>0127393</t>
  </si>
  <si>
    <t>012А914</t>
  </si>
  <si>
    <t xml:space="preserve">Субсидии бюджетам муниципальных образований на кап.ремонт и содержание дорог общего пользования местного значения городских округов , городских и сельских поселений за счет средств дорожного фонда Красноярского края </t>
  </si>
  <si>
    <t xml:space="preserve">Софинансирование к субсидии бюджетам муниципальных образований на кап.ремонт и содержание дорог общего пользования местного значения городских округов , городских и сельских поселений за счет средств дорожного фонда Красноярского края </t>
  </si>
  <si>
    <t>012А917</t>
  </si>
  <si>
    <t xml:space="preserve">иной межбюджетный трансферт бюджетам муниципальных образований  на обустройство пешеходных переходов и нанесение дорожной разметки на автомобильных дорогах общего пользования местного значения а счет средств дорожного фонда Красноярского края </t>
  </si>
  <si>
    <t>0127492</t>
  </si>
  <si>
    <t>прочая закупкиатоваров, работ и услуг для обеспечения государственных (муниципальных) нужд</t>
  </si>
  <si>
    <t>иные выплаты персоналу, за исключением фонда  оплаты труда учреждений</t>
  </si>
  <si>
    <t>Фонд оплаты труда и страховые взносы</t>
  </si>
  <si>
    <t>Взносы по обязательному социальному страхованию на выплаты по оплате труда работников и иные выплаты</t>
  </si>
  <si>
    <t>Администрация поселка Балахта Балахтинского района Красноярского края</t>
  </si>
  <si>
    <t>к Решению Балахтинского поселкового Совета депутатов  "Об  утверждении отчета об исполнения бюджета поселка Балахта за 2016 год "     от  28.04.2017 №    09-65р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</si>
</sst>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0.000"/>
    <numFmt numFmtId="172" formatCode="#,##0.000"/>
    <numFmt numFmtId="173" formatCode="#,##0.0000"/>
    <numFmt numFmtId="174" formatCode="#,##0.00000"/>
  </numFmts>
  <fonts count="6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8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vertical="top" wrapText="1"/>
    </xf>
    <xf numFmtId="43" fontId="59" fillId="0" borderId="14" xfId="60" applyFont="1" applyBorder="1" applyAlignment="1">
      <alignment horizontal="center" wrapText="1"/>
    </xf>
    <xf numFmtId="43" fontId="56" fillId="0" borderId="14" xfId="6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justify"/>
    </xf>
    <xf numFmtId="0" fontId="8" fillId="34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distributed"/>
    </xf>
    <xf numFmtId="0" fontId="8" fillId="0" borderId="10" xfId="0" applyFont="1" applyBorder="1" applyAlignment="1">
      <alignment vertical="distributed" wrapText="1"/>
    </xf>
    <xf numFmtId="0" fontId="8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justify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/>
    </xf>
    <xf numFmtId="0" fontId="6" fillId="0" borderId="10" xfId="0" applyFont="1" applyBorder="1" applyAlignment="1">
      <alignment horizontal="justify"/>
    </xf>
    <xf numFmtId="0" fontId="6" fillId="34" borderId="15" xfId="0" applyFont="1" applyFill="1" applyBorder="1" applyAlignment="1">
      <alignment horizontal="justify"/>
    </xf>
    <xf numFmtId="0" fontId="6" fillId="34" borderId="15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distributed"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16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6" fillId="0" borderId="10" xfId="0" applyNumberFormat="1" applyFont="1" applyBorder="1" applyAlignment="1">
      <alignment horizontal="left" vertical="top" wrapText="1" indent="1"/>
    </xf>
    <xf numFmtId="0" fontId="6" fillId="34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/>
    </xf>
    <xf numFmtId="0" fontId="0" fillId="34" borderId="18" xfId="0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 vertical="top"/>
    </xf>
    <xf numFmtId="0" fontId="59" fillId="34" borderId="18" xfId="0" applyFont="1" applyFill="1" applyBorder="1" applyAlignment="1">
      <alignment horizontal="center" vertical="top"/>
    </xf>
    <xf numFmtId="49" fontId="8" fillId="34" borderId="16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distributed"/>
    </xf>
    <xf numFmtId="0" fontId="8" fillId="34" borderId="10" xfId="0" applyFont="1" applyFill="1" applyBorder="1" applyAlignment="1">
      <alignment vertical="distributed" wrapText="1"/>
    </xf>
    <xf numFmtId="49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4" fontId="6" fillId="34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vertical="top"/>
    </xf>
    <xf numFmtId="4" fontId="60" fillId="34" borderId="10" xfId="0" applyNumberFormat="1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vertical="top" wrapText="1"/>
    </xf>
    <xf numFmtId="4" fontId="58" fillId="34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distributed"/>
    </xf>
    <xf numFmtId="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/>
    </xf>
    <xf numFmtId="0" fontId="6" fillId="0" borderId="15" xfId="0" applyFont="1" applyFill="1" applyBorder="1" applyAlignment="1">
      <alignment wrapText="1"/>
    </xf>
    <xf numFmtId="4" fontId="5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/>
    </xf>
    <xf numFmtId="4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/>
    </xf>
    <xf numFmtId="4" fontId="14" fillId="34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vertical="top"/>
    </xf>
    <xf numFmtId="49" fontId="8" fillId="34" borderId="19" xfId="0" applyNumberFormat="1" applyFont="1" applyFill="1" applyBorder="1" applyAlignment="1">
      <alignment vertical="top" wrapText="1"/>
    </xf>
    <xf numFmtId="49" fontId="8" fillId="34" borderId="18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top"/>
    </xf>
    <xf numFmtId="4" fontId="7" fillId="34" borderId="10" xfId="0" applyNumberFormat="1" applyFont="1" applyFill="1" applyBorder="1" applyAlignment="1">
      <alignment vertical="top" wrapText="1"/>
    </xf>
    <xf numFmtId="4" fontId="59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>
      <alignment vertical="top" wrapText="1"/>
    </xf>
    <xf numFmtId="4" fontId="59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/>
    </xf>
    <xf numFmtId="4" fontId="59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164" fontId="1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8" fillId="34" borderId="19" xfId="0" applyNumberFormat="1" applyFont="1" applyFill="1" applyBorder="1" applyAlignment="1">
      <alignment horizontal="center" vertical="top" wrapText="1"/>
    </xf>
    <xf numFmtId="49" fontId="8" fillId="34" borderId="18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4" fontId="14" fillId="34" borderId="10" xfId="0" applyNumberFormat="1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horizontal="right" vertical="top"/>
    </xf>
    <xf numFmtId="49" fontId="8" fillId="34" borderId="10" xfId="0" applyNumberFormat="1" applyFont="1" applyFill="1" applyBorder="1" applyAlignment="1">
      <alignment horizontal="center" textRotation="90"/>
    </xf>
    <xf numFmtId="0" fontId="6" fillId="34" borderId="15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164" fontId="1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34" borderId="19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49" fontId="8" fillId="34" borderId="19" xfId="0" applyNumberFormat="1" applyFont="1" applyFill="1" applyBorder="1" applyAlignment="1">
      <alignment horizontal="center" vertical="top" wrapText="1"/>
    </xf>
    <xf numFmtId="49" fontId="8" fillId="34" borderId="18" xfId="0" applyNumberFormat="1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 textRotation="90"/>
    </xf>
    <xf numFmtId="0" fontId="8" fillId="34" borderId="18" xfId="0" applyFont="1" applyFill="1" applyBorder="1" applyAlignment="1">
      <alignment horizontal="center" textRotation="90"/>
    </xf>
    <xf numFmtId="164" fontId="1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34" borderId="19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top"/>
    </xf>
    <xf numFmtId="0" fontId="7" fillId="34" borderId="18" xfId="0" applyFont="1" applyFill="1" applyBorder="1" applyAlignment="1">
      <alignment horizontal="center" vertical="top"/>
    </xf>
    <xf numFmtId="0" fontId="8" fillId="34" borderId="20" xfId="0" applyFont="1" applyFill="1" applyBorder="1" applyAlignment="1">
      <alignment horizontal="center" vertical="top"/>
    </xf>
    <xf numFmtId="0" fontId="8" fillId="34" borderId="21" xfId="0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/>
    </xf>
    <xf numFmtId="0" fontId="8" fillId="34" borderId="23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top" wrapText="1"/>
    </xf>
    <xf numFmtId="4" fontId="8" fillId="34" borderId="17" xfId="0" applyNumberFormat="1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1" fillId="0" borderId="24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49" fontId="5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6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SheetLayoutView="120" zoomScalePageLayoutView="0" workbookViewId="0" topLeftCell="A1">
      <selection activeCell="E9" sqref="E9"/>
    </sheetView>
  </sheetViews>
  <sheetFormatPr defaultColWidth="9.00390625" defaultRowHeight="12.75"/>
  <cols>
    <col min="1" max="1" width="5.00390625" style="145" customWidth="1"/>
    <col min="2" max="2" width="54.00390625" style="146" customWidth="1"/>
    <col min="3" max="3" width="6.625" style="146" customWidth="1"/>
    <col min="4" max="4" width="7.375" style="147" customWidth="1"/>
    <col min="5" max="5" width="11.625" style="122" customWidth="1"/>
    <col min="6" max="6" width="7.25390625" style="122" customWidth="1"/>
    <col min="7" max="7" width="15.00390625" style="122" customWidth="1"/>
    <col min="8" max="8" width="14.875" style="122" customWidth="1"/>
    <col min="9" max="9" width="15.375" style="122" customWidth="1"/>
    <col min="10" max="16384" width="9.125" style="122" customWidth="1"/>
  </cols>
  <sheetData>
    <row r="1" spans="1:9" s="2" customFormat="1" ht="18" customHeight="1">
      <c r="A1" s="3"/>
      <c r="B1" s="1"/>
      <c r="C1" s="1"/>
      <c r="D1" s="209" t="s">
        <v>435</v>
      </c>
      <c r="E1" s="210"/>
      <c r="F1" s="210"/>
      <c r="G1" s="210"/>
      <c r="H1" s="210"/>
      <c r="I1" s="210"/>
    </row>
    <row r="2" spans="1:9" s="2" customFormat="1" ht="15.75" customHeight="1">
      <c r="A2" s="3"/>
      <c r="B2" s="1"/>
      <c r="C2" s="1"/>
      <c r="D2" s="213" t="s">
        <v>457</v>
      </c>
      <c r="E2" s="214"/>
      <c r="F2" s="214"/>
      <c r="G2" s="214"/>
      <c r="H2" s="214"/>
      <c r="I2" s="214"/>
    </row>
    <row r="3" spans="1:9" s="2" customFormat="1" ht="18.75" customHeight="1">
      <c r="A3" s="3"/>
      <c r="B3" s="1"/>
      <c r="C3" s="1"/>
      <c r="D3" s="215"/>
      <c r="E3" s="215"/>
      <c r="F3" s="215"/>
      <c r="G3" s="215"/>
      <c r="H3" s="215"/>
      <c r="I3" s="215"/>
    </row>
    <row r="4" spans="1:9" s="2" customFormat="1" ht="9.75" customHeight="1">
      <c r="A4" s="3"/>
      <c r="B4" s="1"/>
      <c r="C4" s="1"/>
      <c r="D4" s="215"/>
      <c r="E4" s="215"/>
      <c r="F4" s="215"/>
      <c r="G4" s="215"/>
      <c r="H4" s="215"/>
      <c r="I4" s="215"/>
    </row>
    <row r="5" spans="1:9" s="2" customFormat="1" ht="15.75">
      <c r="A5" s="3"/>
      <c r="B5" s="1"/>
      <c r="C5" s="1"/>
      <c r="D5" s="1"/>
      <c r="E5" s="191"/>
      <c r="F5" s="192"/>
      <c r="G5" s="192"/>
      <c r="H5" s="216"/>
      <c r="I5" s="217"/>
    </row>
    <row r="6" spans="1:9" s="2" customFormat="1" ht="20.25" customHeight="1">
      <c r="A6" s="211" t="s">
        <v>29</v>
      </c>
      <c r="B6" s="211"/>
      <c r="C6" s="211"/>
      <c r="D6" s="211"/>
      <c r="E6" s="211"/>
      <c r="F6" s="211"/>
      <c r="G6" s="211"/>
      <c r="H6" s="211"/>
      <c r="I6" s="211"/>
    </row>
    <row r="7" spans="1:9" s="2" customFormat="1" ht="20.25" customHeight="1">
      <c r="A7" s="212" t="s">
        <v>436</v>
      </c>
      <c r="B7" s="212"/>
      <c r="C7" s="212"/>
      <c r="D7" s="212"/>
      <c r="E7" s="212"/>
      <c r="F7" s="212"/>
      <c r="G7" s="212"/>
      <c r="H7" s="212"/>
      <c r="I7" s="212"/>
    </row>
    <row r="8" spans="1:9" s="2" customFormat="1" ht="18" customHeight="1">
      <c r="A8" s="59"/>
      <c r="B8" s="8"/>
      <c r="C8" s="8"/>
      <c r="D8" s="8"/>
      <c r="E8" s="8"/>
      <c r="F8" s="8"/>
      <c r="G8" s="8"/>
      <c r="H8" s="8"/>
      <c r="I8" s="8"/>
    </row>
    <row r="9" spans="1:9" ht="64.5" customHeight="1">
      <c r="A9" s="119" t="s">
        <v>14</v>
      </c>
      <c r="B9" s="119" t="s">
        <v>15</v>
      </c>
      <c r="C9" s="119" t="s">
        <v>39</v>
      </c>
      <c r="D9" s="120" t="s">
        <v>16</v>
      </c>
      <c r="E9" s="121" t="s">
        <v>28</v>
      </c>
      <c r="F9" s="121" t="s">
        <v>38</v>
      </c>
      <c r="G9" s="121" t="s">
        <v>279</v>
      </c>
      <c r="H9" s="36" t="s">
        <v>433</v>
      </c>
      <c r="I9" s="36" t="s">
        <v>434</v>
      </c>
    </row>
    <row r="10" spans="1:9" ht="12.75">
      <c r="A10" s="123"/>
      <c r="B10" s="124" t="s">
        <v>17</v>
      </c>
      <c r="C10" s="124"/>
      <c r="D10" s="124" t="s">
        <v>18</v>
      </c>
      <c r="E10" s="124" t="s">
        <v>19</v>
      </c>
      <c r="F10" s="124" t="s">
        <v>20</v>
      </c>
      <c r="G10" s="124" t="s">
        <v>21</v>
      </c>
      <c r="H10" s="124" t="s">
        <v>30</v>
      </c>
      <c r="I10" s="125">
        <v>7</v>
      </c>
    </row>
    <row r="11" spans="1:9" ht="24" customHeight="1">
      <c r="A11" s="123" t="s">
        <v>17</v>
      </c>
      <c r="B11" s="126" t="s">
        <v>456</v>
      </c>
      <c r="C11" s="126">
        <v>551</v>
      </c>
      <c r="D11" s="123"/>
      <c r="E11" s="123"/>
      <c r="F11" s="123"/>
      <c r="G11" s="101"/>
      <c r="H11" s="101"/>
      <c r="I11" s="101"/>
    </row>
    <row r="12" spans="1:9" ht="12" customHeight="1">
      <c r="A12" s="123" t="s">
        <v>18</v>
      </c>
      <c r="B12" s="126" t="s">
        <v>40</v>
      </c>
      <c r="C12" s="126">
        <v>551</v>
      </c>
      <c r="D12" s="123" t="s">
        <v>22</v>
      </c>
      <c r="E12" s="113"/>
      <c r="F12" s="113"/>
      <c r="G12" s="115">
        <f>G13+G19+G47+G53+G46</f>
        <v>7027325.85</v>
      </c>
      <c r="H12" s="115">
        <f>H13+H19+H47+H53+H46</f>
        <v>6899493.1</v>
      </c>
      <c r="I12" s="115">
        <f>H12/G12*100</f>
        <v>98.18091899068548</v>
      </c>
    </row>
    <row r="13" spans="1:9" ht="27" customHeight="1">
      <c r="A13" s="123" t="s">
        <v>19</v>
      </c>
      <c r="B13" s="127" t="s">
        <v>41</v>
      </c>
      <c r="C13" s="127">
        <v>551</v>
      </c>
      <c r="D13" s="128" t="s">
        <v>23</v>
      </c>
      <c r="E13" s="128"/>
      <c r="F13" s="128"/>
      <c r="G13" s="155">
        <f>G14</f>
        <v>679526.69</v>
      </c>
      <c r="H13" s="129">
        <f aca="true" t="shared" si="0" ref="G13:I15">H14</f>
        <v>678884.54</v>
      </c>
      <c r="I13" s="129">
        <f t="shared" si="0"/>
        <v>99.90550040058031</v>
      </c>
    </row>
    <row r="14" spans="1:9" ht="13.5" customHeight="1">
      <c r="A14" s="123" t="s">
        <v>20</v>
      </c>
      <c r="B14" s="127" t="s">
        <v>63</v>
      </c>
      <c r="C14" s="127">
        <v>551</v>
      </c>
      <c r="D14" s="113" t="s">
        <v>23</v>
      </c>
      <c r="E14" s="113" t="s">
        <v>65</v>
      </c>
      <c r="F14" s="113"/>
      <c r="G14" s="103">
        <f t="shared" si="0"/>
        <v>679526.69</v>
      </c>
      <c r="H14" s="106">
        <f>H15</f>
        <v>678884.54</v>
      </c>
      <c r="I14" s="106">
        <f>H14/G14*100</f>
        <v>99.90550040058031</v>
      </c>
    </row>
    <row r="15" spans="1:9" ht="16.5" customHeight="1">
      <c r="A15" s="123" t="s">
        <v>21</v>
      </c>
      <c r="B15" s="127" t="s">
        <v>437</v>
      </c>
      <c r="C15" s="127">
        <v>551</v>
      </c>
      <c r="D15" s="113" t="s">
        <v>23</v>
      </c>
      <c r="E15" s="113" t="s">
        <v>64</v>
      </c>
      <c r="F15" s="113"/>
      <c r="G15" s="103">
        <f t="shared" si="0"/>
        <v>679526.69</v>
      </c>
      <c r="H15" s="106">
        <f t="shared" si="0"/>
        <v>678884.54</v>
      </c>
      <c r="I15" s="106">
        <f>H15/G15*100</f>
        <v>99.90550040058031</v>
      </c>
    </row>
    <row r="16" spans="1:9" ht="39" customHeight="1">
      <c r="A16" s="123" t="s">
        <v>30</v>
      </c>
      <c r="B16" s="127" t="s">
        <v>67</v>
      </c>
      <c r="C16" s="127">
        <v>551</v>
      </c>
      <c r="D16" s="113" t="s">
        <v>23</v>
      </c>
      <c r="E16" s="113" t="s">
        <v>51</v>
      </c>
      <c r="F16" s="113"/>
      <c r="G16" s="103">
        <f>G17</f>
        <v>679526.69</v>
      </c>
      <c r="H16" s="106">
        <f>H17</f>
        <v>678884.54</v>
      </c>
      <c r="I16" s="106">
        <f>H16/G16*100</f>
        <v>99.90550040058031</v>
      </c>
    </row>
    <row r="17" spans="1:9" ht="54.75" customHeight="1">
      <c r="A17" s="123" t="s">
        <v>317</v>
      </c>
      <c r="B17" s="127" t="s">
        <v>68</v>
      </c>
      <c r="C17" s="127">
        <v>551</v>
      </c>
      <c r="D17" s="113" t="s">
        <v>23</v>
      </c>
      <c r="E17" s="113" t="s">
        <v>51</v>
      </c>
      <c r="F17" s="113" t="s">
        <v>69</v>
      </c>
      <c r="G17" s="103">
        <f>G18</f>
        <v>679526.69</v>
      </c>
      <c r="H17" s="106">
        <f>H18</f>
        <v>678884.54</v>
      </c>
      <c r="I17" s="106">
        <f>H17/G17*100</f>
        <v>99.90550040058031</v>
      </c>
    </row>
    <row r="18" spans="1:9" ht="26.25" customHeight="1">
      <c r="A18" s="123" t="s">
        <v>318</v>
      </c>
      <c r="B18" s="127" t="s">
        <v>70</v>
      </c>
      <c r="C18" s="127">
        <v>551</v>
      </c>
      <c r="D18" s="113" t="s">
        <v>23</v>
      </c>
      <c r="E18" s="113" t="s">
        <v>51</v>
      </c>
      <c r="F18" s="113" t="s">
        <v>71</v>
      </c>
      <c r="G18" s="103">
        <f>679526.69</f>
        <v>679526.69</v>
      </c>
      <c r="H18" s="106">
        <v>678884.54</v>
      </c>
      <c r="I18" s="106">
        <f>H18/G18*100</f>
        <v>99.90550040058031</v>
      </c>
    </row>
    <row r="19" spans="1:9" ht="44.25" customHeight="1">
      <c r="A19" s="123" t="s">
        <v>42</v>
      </c>
      <c r="B19" s="126" t="s">
        <v>37</v>
      </c>
      <c r="C19" s="126">
        <v>551</v>
      </c>
      <c r="D19" s="128" t="s">
        <v>2</v>
      </c>
      <c r="E19" s="128"/>
      <c r="F19" s="128"/>
      <c r="G19" s="205">
        <f>G20+G33</f>
        <v>5255327.99</v>
      </c>
      <c r="H19" s="205">
        <f>H20+H33</f>
        <v>5129063.62</v>
      </c>
      <c r="I19" s="106">
        <f aca="true" t="shared" si="1" ref="I19:I85">H19/G19*100</f>
        <v>97.59740266943834</v>
      </c>
    </row>
    <row r="20" spans="1:9" ht="16.5" customHeight="1">
      <c r="A20" s="123" t="s">
        <v>43</v>
      </c>
      <c r="B20" s="127" t="s">
        <v>63</v>
      </c>
      <c r="C20" s="126">
        <v>551</v>
      </c>
      <c r="D20" s="113" t="s">
        <v>2</v>
      </c>
      <c r="E20" s="113" t="s">
        <v>65</v>
      </c>
      <c r="F20" s="113"/>
      <c r="G20" s="103">
        <f>G21+G27</f>
        <v>5236640.25</v>
      </c>
      <c r="H20" s="103">
        <f>H21+H27</f>
        <v>5110375.88</v>
      </c>
      <c r="I20" s="106">
        <f t="shared" si="1"/>
        <v>97.58882863874409</v>
      </c>
    </row>
    <row r="21" spans="1:9" ht="45" customHeight="1">
      <c r="A21" s="123" t="s">
        <v>72</v>
      </c>
      <c r="B21" s="126" t="s">
        <v>73</v>
      </c>
      <c r="C21" s="126">
        <v>551</v>
      </c>
      <c r="D21" s="113" t="s">
        <v>2</v>
      </c>
      <c r="E21" s="113" t="s">
        <v>52</v>
      </c>
      <c r="F21" s="113"/>
      <c r="G21" s="103">
        <f>G22+G24+G25</f>
        <v>5206640.25</v>
      </c>
      <c r="H21" s="103">
        <f>H22+H24+H25</f>
        <v>5080375.88</v>
      </c>
      <c r="I21" s="106">
        <f t="shared" si="1"/>
        <v>97.57493577552242</v>
      </c>
    </row>
    <row r="22" spans="1:9" ht="52.5" customHeight="1">
      <c r="A22" s="123" t="s">
        <v>74</v>
      </c>
      <c r="B22" s="126" t="s">
        <v>68</v>
      </c>
      <c r="C22" s="126">
        <v>551</v>
      </c>
      <c r="D22" s="113" t="s">
        <v>2</v>
      </c>
      <c r="E22" s="113" t="s">
        <v>52</v>
      </c>
      <c r="F22" s="113" t="s">
        <v>69</v>
      </c>
      <c r="G22" s="103">
        <f>G23</f>
        <v>3769132.66</v>
      </c>
      <c r="H22" s="103">
        <f>H23</f>
        <v>3769132.66</v>
      </c>
      <c r="I22" s="106">
        <f t="shared" si="1"/>
        <v>100</v>
      </c>
    </row>
    <row r="23" spans="1:9" ht="31.5" customHeight="1">
      <c r="A23" s="123" t="s">
        <v>75</v>
      </c>
      <c r="B23" s="126" t="s">
        <v>70</v>
      </c>
      <c r="C23" s="126">
        <v>551</v>
      </c>
      <c r="D23" s="113" t="s">
        <v>2</v>
      </c>
      <c r="E23" s="113" t="s">
        <v>52</v>
      </c>
      <c r="F23" s="113" t="s">
        <v>71</v>
      </c>
      <c r="G23" s="103">
        <f>3769132.66</f>
        <v>3769132.66</v>
      </c>
      <c r="H23" s="106">
        <v>3769132.66</v>
      </c>
      <c r="I23" s="106">
        <f t="shared" si="1"/>
        <v>100</v>
      </c>
    </row>
    <row r="24" spans="1:9" ht="31.5" customHeight="1">
      <c r="A24" s="123" t="s">
        <v>76</v>
      </c>
      <c r="B24" s="126" t="s">
        <v>453</v>
      </c>
      <c r="C24" s="126">
        <v>551</v>
      </c>
      <c r="D24" s="113" t="s">
        <v>2</v>
      </c>
      <c r="E24" s="113" t="s">
        <v>52</v>
      </c>
      <c r="F24" s="113" t="s">
        <v>262</v>
      </c>
      <c r="G24" s="103">
        <v>376.9</v>
      </c>
      <c r="H24" s="106">
        <v>376.9</v>
      </c>
      <c r="I24" s="106">
        <f t="shared" si="1"/>
        <v>100</v>
      </c>
    </row>
    <row r="25" spans="1:9" ht="32.25" customHeight="1">
      <c r="A25" s="123" t="s">
        <v>76</v>
      </c>
      <c r="B25" s="126" t="s">
        <v>82</v>
      </c>
      <c r="C25" s="126">
        <v>551</v>
      </c>
      <c r="D25" s="113" t="s">
        <v>2</v>
      </c>
      <c r="E25" s="113" t="s">
        <v>52</v>
      </c>
      <c r="F25" s="113" t="s">
        <v>81</v>
      </c>
      <c r="G25" s="103">
        <f>G26</f>
        <v>1437130.69</v>
      </c>
      <c r="H25" s="103">
        <f>H26</f>
        <v>1310866.32</v>
      </c>
      <c r="I25" s="106">
        <f>H25/G25*100</f>
        <v>91.21413446399924</v>
      </c>
    </row>
    <row r="26" spans="1:9" ht="30.75" customHeight="1">
      <c r="A26" s="123" t="s">
        <v>44</v>
      </c>
      <c r="B26" s="126" t="s">
        <v>443</v>
      </c>
      <c r="C26" s="126">
        <v>551</v>
      </c>
      <c r="D26" s="113" t="s">
        <v>2</v>
      </c>
      <c r="E26" s="113" t="s">
        <v>52</v>
      </c>
      <c r="F26" s="113" t="s">
        <v>53</v>
      </c>
      <c r="G26" s="103">
        <f>1437130.69</f>
        <v>1437130.69</v>
      </c>
      <c r="H26" s="106">
        <v>1310866.32</v>
      </c>
      <c r="I26" s="106">
        <f t="shared" si="1"/>
        <v>91.21413446399924</v>
      </c>
    </row>
    <row r="27" spans="1:9" ht="63" customHeight="1">
      <c r="A27" s="123" t="s">
        <v>254</v>
      </c>
      <c r="B27" s="130" t="s">
        <v>246</v>
      </c>
      <c r="C27" s="126">
        <v>551</v>
      </c>
      <c r="D27" s="113" t="s">
        <v>2</v>
      </c>
      <c r="E27" s="113" t="s">
        <v>247</v>
      </c>
      <c r="F27" s="113"/>
      <c r="G27" s="206">
        <v>30000</v>
      </c>
      <c r="H27" s="106">
        <f>H28</f>
        <v>30000</v>
      </c>
      <c r="I27" s="106">
        <f>H27/G27*100</f>
        <v>100</v>
      </c>
    </row>
    <row r="28" spans="1:9" ht="30.75" customHeight="1">
      <c r="A28" s="123" t="s">
        <v>255</v>
      </c>
      <c r="B28" s="130" t="s">
        <v>187</v>
      </c>
      <c r="C28" s="126">
        <v>551</v>
      </c>
      <c r="D28" s="113" t="s">
        <v>2</v>
      </c>
      <c r="E28" s="113" t="s">
        <v>247</v>
      </c>
      <c r="F28" s="113" t="s">
        <v>81</v>
      </c>
      <c r="G28" s="206">
        <v>30000</v>
      </c>
      <c r="H28" s="106">
        <f>H29</f>
        <v>30000</v>
      </c>
      <c r="I28" s="106">
        <f t="shared" si="1"/>
        <v>100</v>
      </c>
    </row>
    <row r="29" spans="1:9" ht="30.75" customHeight="1">
      <c r="A29" s="123" t="s">
        <v>256</v>
      </c>
      <c r="B29" s="130" t="s">
        <v>83</v>
      </c>
      <c r="C29" s="126">
        <v>551</v>
      </c>
      <c r="D29" s="113" t="s">
        <v>2</v>
      </c>
      <c r="E29" s="113" t="s">
        <v>247</v>
      </c>
      <c r="F29" s="113" t="s">
        <v>53</v>
      </c>
      <c r="G29" s="206">
        <v>30000</v>
      </c>
      <c r="H29" s="106">
        <v>30000</v>
      </c>
      <c r="I29" s="106">
        <f t="shared" si="1"/>
        <v>100</v>
      </c>
    </row>
    <row r="30" spans="1:9" ht="30.75" customHeight="1">
      <c r="A30" s="123" t="s">
        <v>257</v>
      </c>
      <c r="B30" s="126" t="s">
        <v>73</v>
      </c>
      <c r="C30" s="126">
        <v>551</v>
      </c>
      <c r="D30" s="113" t="s">
        <v>2</v>
      </c>
      <c r="E30" s="113" t="s">
        <v>335</v>
      </c>
      <c r="F30" s="113"/>
      <c r="G30" s="206">
        <f>G31</f>
        <v>0</v>
      </c>
      <c r="H30" s="131">
        <f>H31</f>
        <v>0</v>
      </c>
      <c r="I30" s="106">
        <f>0</f>
        <v>0</v>
      </c>
    </row>
    <row r="31" spans="1:9" ht="30.75" customHeight="1">
      <c r="A31" s="123" t="s">
        <v>151</v>
      </c>
      <c r="B31" s="126" t="s">
        <v>68</v>
      </c>
      <c r="C31" s="126">
        <v>551</v>
      </c>
      <c r="D31" s="113" t="s">
        <v>2</v>
      </c>
      <c r="E31" s="113" t="s">
        <v>335</v>
      </c>
      <c r="F31" s="113" t="s">
        <v>69</v>
      </c>
      <c r="G31" s="206">
        <f>G32</f>
        <v>0</v>
      </c>
      <c r="H31" s="131">
        <f>H32</f>
        <v>0</v>
      </c>
      <c r="I31" s="106">
        <f>0</f>
        <v>0</v>
      </c>
    </row>
    <row r="32" spans="1:9" ht="66.75" customHeight="1">
      <c r="A32" s="123" t="s">
        <v>84</v>
      </c>
      <c r="B32" s="126" t="s">
        <v>334</v>
      </c>
      <c r="C32" s="126">
        <v>551</v>
      </c>
      <c r="D32" s="113" t="s">
        <v>2</v>
      </c>
      <c r="E32" s="113" t="s">
        <v>335</v>
      </c>
      <c r="F32" s="113" t="s">
        <v>71</v>
      </c>
      <c r="G32" s="206">
        <f>0</f>
        <v>0</v>
      </c>
      <c r="H32" s="131">
        <v>0</v>
      </c>
      <c r="I32" s="106">
        <f>0</f>
        <v>0</v>
      </c>
    </row>
    <row r="33" spans="1:9" ht="52.5" customHeight="1">
      <c r="A33" s="123" t="s">
        <v>85</v>
      </c>
      <c r="B33" s="126" t="s">
        <v>360</v>
      </c>
      <c r="C33" s="126">
        <v>551</v>
      </c>
      <c r="D33" s="113" t="s">
        <v>2</v>
      </c>
      <c r="E33" s="113" t="s">
        <v>89</v>
      </c>
      <c r="F33" s="113"/>
      <c r="G33" s="103">
        <f>G34</f>
        <v>18687.739999999998</v>
      </c>
      <c r="H33" s="106">
        <f>H34</f>
        <v>18687.739999999998</v>
      </c>
      <c r="I33" s="106">
        <f>H33/G33*100</f>
        <v>100</v>
      </c>
    </row>
    <row r="34" spans="1:9" ht="24.75" customHeight="1">
      <c r="A34" s="123" t="s">
        <v>86</v>
      </c>
      <c r="B34" s="132" t="s">
        <v>361</v>
      </c>
      <c r="C34" s="126">
        <v>551</v>
      </c>
      <c r="D34" s="113" t="s">
        <v>2</v>
      </c>
      <c r="E34" s="113" t="s">
        <v>170</v>
      </c>
      <c r="F34" s="113"/>
      <c r="G34" s="103">
        <f>G37+G40+G43</f>
        <v>18687.739999999998</v>
      </c>
      <c r="H34" s="103">
        <f>H37+H40+H43</f>
        <v>18687.739999999998</v>
      </c>
      <c r="I34" s="106">
        <f t="shared" si="1"/>
        <v>100</v>
      </c>
    </row>
    <row r="35" spans="1:9" ht="89.25" customHeight="1">
      <c r="A35" s="123" t="s">
        <v>87</v>
      </c>
      <c r="B35" s="127" t="s">
        <v>364</v>
      </c>
      <c r="C35" s="127">
        <v>551</v>
      </c>
      <c r="D35" s="113" t="s">
        <v>2</v>
      </c>
      <c r="E35" s="113" t="s">
        <v>171</v>
      </c>
      <c r="F35" s="113"/>
      <c r="G35" s="103">
        <v>9779</v>
      </c>
      <c r="H35" s="106">
        <f>H36</f>
        <v>9779</v>
      </c>
      <c r="I35" s="106">
        <f>H35/G35*100</f>
        <v>100</v>
      </c>
    </row>
    <row r="36" spans="1:9" ht="26.25" customHeight="1">
      <c r="A36" s="123" t="s">
        <v>88</v>
      </c>
      <c r="B36" s="127" t="s">
        <v>362</v>
      </c>
      <c r="C36" s="127">
        <v>551</v>
      </c>
      <c r="D36" s="113" t="s">
        <v>2</v>
      </c>
      <c r="E36" s="113" t="s">
        <v>171</v>
      </c>
      <c r="F36" s="113" t="s">
        <v>149</v>
      </c>
      <c r="G36" s="103">
        <v>9779</v>
      </c>
      <c r="H36" s="106">
        <f>H37</f>
        <v>9779</v>
      </c>
      <c r="I36" s="106">
        <f t="shared" si="1"/>
        <v>100</v>
      </c>
    </row>
    <row r="37" spans="1:9" ht="17.25" customHeight="1">
      <c r="A37" s="123" t="s">
        <v>92</v>
      </c>
      <c r="B37" s="127" t="s">
        <v>363</v>
      </c>
      <c r="C37" s="127">
        <v>551</v>
      </c>
      <c r="D37" s="113" t="s">
        <v>2</v>
      </c>
      <c r="E37" s="113" t="s">
        <v>171</v>
      </c>
      <c r="F37" s="113" t="s">
        <v>150</v>
      </c>
      <c r="G37" s="103">
        <v>9779</v>
      </c>
      <c r="H37" s="106">
        <v>9779</v>
      </c>
      <c r="I37" s="106">
        <f t="shared" si="1"/>
        <v>100</v>
      </c>
    </row>
    <row r="38" spans="1:9" ht="79.5" customHeight="1">
      <c r="A38" s="123" t="s">
        <v>93</v>
      </c>
      <c r="B38" s="127" t="s">
        <v>365</v>
      </c>
      <c r="C38" s="127">
        <v>551</v>
      </c>
      <c r="D38" s="113" t="s">
        <v>2</v>
      </c>
      <c r="E38" s="113" t="s">
        <v>172</v>
      </c>
      <c r="F38" s="113"/>
      <c r="G38" s="103">
        <v>0</v>
      </c>
      <c r="H38" s="106">
        <f>H39</f>
        <v>0</v>
      </c>
      <c r="I38" s="106">
        <f>0</f>
        <v>0</v>
      </c>
    </row>
    <row r="39" spans="1:9" ht="26.25" customHeight="1">
      <c r="A39" s="123" t="s">
        <v>94</v>
      </c>
      <c r="B39" s="127" t="s">
        <v>47</v>
      </c>
      <c r="C39" s="127">
        <v>551</v>
      </c>
      <c r="D39" s="113" t="s">
        <v>2</v>
      </c>
      <c r="E39" s="113" t="s">
        <v>172</v>
      </c>
      <c r="F39" s="113" t="s">
        <v>149</v>
      </c>
      <c r="G39" s="103">
        <f>G40</f>
        <v>0</v>
      </c>
      <c r="H39" s="106">
        <f>H40</f>
        <v>0</v>
      </c>
      <c r="I39" s="106">
        <f>0</f>
        <v>0</v>
      </c>
    </row>
    <row r="40" spans="1:9" ht="18" customHeight="1">
      <c r="A40" s="123" t="s">
        <v>258</v>
      </c>
      <c r="B40" s="127" t="s">
        <v>46</v>
      </c>
      <c r="C40" s="127">
        <v>551</v>
      </c>
      <c r="D40" s="113" t="s">
        <v>2</v>
      </c>
      <c r="E40" s="113" t="s">
        <v>172</v>
      </c>
      <c r="F40" s="113" t="s">
        <v>150</v>
      </c>
      <c r="G40" s="103">
        <v>0</v>
      </c>
      <c r="H40" s="106">
        <v>0</v>
      </c>
      <c r="I40" s="106">
        <f>0</f>
        <v>0</v>
      </c>
    </row>
    <row r="41" spans="1:9" ht="90" customHeight="1">
      <c r="A41" s="123" t="s">
        <v>259</v>
      </c>
      <c r="B41" s="127" t="s">
        <v>248</v>
      </c>
      <c r="C41" s="127">
        <v>551</v>
      </c>
      <c r="D41" s="113" t="s">
        <v>2</v>
      </c>
      <c r="E41" s="113" t="s">
        <v>249</v>
      </c>
      <c r="F41" s="113"/>
      <c r="G41" s="103">
        <f>G43</f>
        <v>8908.74</v>
      </c>
      <c r="H41" s="103">
        <f>H43</f>
        <v>8908.74</v>
      </c>
      <c r="I41" s="106">
        <f>H41/G41*100</f>
        <v>100</v>
      </c>
    </row>
    <row r="42" spans="1:9" ht="18" customHeight="1">
      <c r="A42" s="123" t="s">
        <v>260</v>
      </c>
      <c r="B42" s="127" t="s">
        <v>204</v>
      </c>
      <c r="C42" s="127">
        <v>551</v>
      </c>
      <c r="D42" s="113" t="s">
        <v>2</v>
      </c>
      <c r="E42" s="113" t="s">
        <v>249</v>
      </c>
      <c r="F42" s="113" t="s">
        <v>194</v>
      </c>
      <c r="G42" s="103">
        <f>G43</f>
        <v>8908.74</v>
      </c>
      <c r="H42" s="106">
        <f>H43</f>
        <v>8908.74</v>
      </c>
      <c r="I42" s="106">
        <f t="shared" si="1"/>
        <v>100</v>
      </c>
    </row>
    <row r="43" spans="1:9" ht="18" customHeight="1">
      <c r="A43" s="123" t="s">
        <v>95</v>
      </c>
      <c r="B43" s="127" t="s">
        <v>251</v>
      </c>
      <c r="C43" s="127">
        <v>551</v>
      </c>
      <c r="D43" s="113" t="s">
        <v>2</v>
      </c>
      <c r="E43" s="113" t="s">
        <v>249</v>
      </c>
      <c r="F43" s="113" t="s">
        <v>250</v>
      </c>
      <c r="G43" s="103">
        <f>8908.74</f>
        <v>8908.74</v>
      </c>
      <c r="H43" s="103">
        <f>8908.74</f>
        <v>8908.74</v>
      </c>
      <c r="I43" s="106">
        <f>H43/G43*100</f>
        <v>100</v>
      </c>
    </row>
    <row r="44" spans="1:9" ht="18" customHeight="1">
      <c r="A44" s="123" t="s">
        <v>96</v>
      </c>
      <c r="B44" s="127" t="s">
        <v>241</v>
      </c>
      <c r="C44" s="127">
        <v>551</v>
      </c>
      <c r="D44" s="113" t="s">
        <v>242</v>
      </c>
      <c r="E44" s="113" t="s">
        <v>243</v>
      </c>
      <c r="F44" s="113"/>
      <c r="G44" s="108">
        <f>G46</f>
        <v>0</v>
      </c>
      <c r="H44" s="108">
        <f>H46</f>
        <v>0</v>
      </c>
      <c r="I44" s="106">
        <f>0</f>
        <v>0</v>
      </c>
    </row>
    <row r="45" spans="1:9" ht="18" customHeight="1">
      <c r="A45" s="123" t="s">
        <v>97</v>
      </c>
      <c r="B45" s="126" t="s">
        <v>204</v>
      </c>
      <c r="C45" s="127">
        <v>551</v>
      </c>
      <c r="D45" s="113" t="s">
        <v>242</v>
      </c>
      <c r="E45" s="113" t="s">
        <v>243</v>
      </c>
      <c r="F45" s="113" t="s">
        <v>194</v>
      </c>
      <c r="G45" s="103">
        <f>G46</f>
        <v>0</v>
      </c>
      <c r="H45" s="103">
        <f>H46</f>
        <v>0</v>
      </c>
      <c r="I45" s="106">
        <f>0</f>
        <v>0</v>
      </c>
    </row>
    <row r="46" spans="1:9" ht="18" customHeight="1">
      <c r="A46" s="123" t="s">
        <v>98</v>
      </c>
      <c r="B46" s="127" t="s">
        <v>244</v>
      </c>
      <c r="C46" s="127">
        <v>551</v>
      </c>
      <c r="D46" s="113" t="s">
        <v>242</v>
      </c>
      <c r="E46" s="113" t="s">
        <v>243</v>
      </c>
      <c r="F46" s="113" t="s">
        <v>245</v>
      </c>
      <c r="G46" s="103">
        <f>0</f>
        <v>0</v>
      </c>
      <c r="H46" s="103">
        <f>0</f>
        <v>0</v>
      </c>
      <c r="I46" s="106">
        <f>0</f>
        <v>0</v>
      </c>
    </row>
    <row r="47" spans="1:9" ht="12" customHeight="1">
      <c r="A47" s="123" t="s">
        <v>99</v>
      </c>
      <c r="B47" s="126" t="s">
        <v>24</v>
      </c>
      <c r="C47" s="126">
        <v>551</v>
      </c>
      <c r="D47" s="113" t="s">
        <v>31</v>
      </c>
      <c r="E47" s="113"/>
      <c r="F47" s="113"/>
      <c r="G47" s="103">
        <f aca="true" t="shared" si="2" ref="G47:H49">G48</f>
        <v>0</v>
      </c>
      <c r="H47" s="106">
        <v>0</v>
      </c>
      <c r="I47" s="106">
        <v>0</v>
      </c>
    </row>
    <row r="48" spans="1:9" ht="15" customHeight="1">
      <c r="A48" s="123" t="s">
        <v>100</v>
      </c>
      <c r="B48" s="126" t="s">
        <v>77</v>
      </c>
      <c r="C48" s="126">
        <v>551</v>
      </c>
      <c r="D48" s="113" t="s">
        <v>31</v>
      </c>
      <c r="E48" s="113" t="s">
        <v>64</v>
      </c>
      <c r="F48" s="113"/>
      <c r="G48" s="103">
        <f t="shared" si="2"/>
        <v>0</v>
      </c>
      <c r="H48" s="106">
        <f t="shared" si="2"/>
        <v>0</v>
      </c>
      <c r="I48" s="106">
        <v>0</v>
      </c>
    </row>
    <row r="49" spans="1:9" ht="25.5" customHeight="1">
      <c r="A49" s="123" t="s">
        <v>101</v>
      </c>
      <c r="B49" s="126" t="s">
        <v>78</v>
      </c>
      <c r="C49" s="126">
        <v>551</v>
      </c>
      <c r="D49" s="113" t="s">
        <v>31</v>
      </c>
      <c r="E49" s="113" t="s">
        <v>64</v>
      </c>
      <c r="F49" s="113"/>
      <c r="G49" s="103">
        <f t="shared" si="2"/>
        <v>0</v>
      </c>
      <c r="H49" s="106">
        <v>0</v>
      </c>
      <c r="I49" s="106">
        <v>0</v>
      </c>
    </row>
    <row r="50" spans="1:9" ht="25.5" customHeight="1">
      <c r="A50" s="123" t="s">
        <v>104</v>
      </c>
      <c r="B50" s="126" t="s">
        <v>79</v>
      </c>
      <c r="C50" s="126">
        <v>551</v>
      </c>
      <c r="D50" s="113" t="s">
        <v>31</v>
      </c>
      <c r="E50" s="113" t="s">
        <v>168</v>
      </c>
      <c r="F50" s="113"/>
      <c r="G50" s="103">
        <f>G52</f>
        <v>0</v>
      </c>
      <c r="H50" s="106">
        <v>0</v>
      </c>
      <c r="I50" s="106">
        <v>0</v>
      </c>
    </row>
    <row r="51" spans="1:9" ht="25.5" customHeight="1">
      <c r="A51" s="123" t="s">
        <v>105</v>
      </c>
      <c r="B51" s="126" t="s">
        <v>211</v>
      </c>
      <c r="C51" s="126">
        <v>551</v>
      </c>
      <c r="D51" s="113" t="s">
        <v>31</v>
      </c>
      <c r="E51" s="113" t="s">
        <v>168</v>
      </c>
      <c r="F51" s="113" t="s">
        <v>81</v>
      </c>
      <c r="G51" s="103">
        <f>G52</f>
        <v>0</v>
      </c>
      <c r="H51" s="106">
        <v>0</v>
      </c>
      <c r="I51" s="106">
        <v>0</v>
      </c>
    </row>
    <row r="52" spans="1:9" ht="27" customHeight="1">
      <c r="A52" s="123" t="s">
        <v>106</v>
      </c>
      <c r="B52" s="126" t="s">
        <v>443</v>
      </c>
      <c r="C52" s="126">
        <v>551</v>
      </c>
      <c r="D52" s="113" t="s">
        <v>31</v>
      </c>
      <c r="E52" s="113" t="s">
        <v>168</v>
      </c>
      <c r="F52" s="113" t="s">
        <v>53</v>
      </c>
      <c r="G52" s="103">
        <v>0</v>
      </c>
      <c r="H52" s="106">
        <v>0</v>
      </c>
      <c r="I52" s="106">
        <v>0</v>
      </c>
    </row>
    <row r="53" spans="1:9" ht="15.75" customHeight="1">
      <c r="A53" s="123" t="s">
        <v>107</v>
      </c>
      <c r="B53" s="126" t="s">
        <v>218</v>
      </c>
      <c r="C53" s="126">
        <v>551</v>
      </c>
      <c r="D53" s="113" t="s">
        <v>32</v>
      </c>
      <c r="E53" s="113"/>
      <c r="F53" s="113"/>
      <c r="G53" s="155">
        <f>G54</f>
        <v>1092471.17</v>
      </c>
      <c r="H53" s="129">
        <f>H54</f>
        <v>1091544.94</v>
      </c>
      <c r="I53" s="106">
        <f>H53/G53*100</f>
        <v>99.91521698462762</v>
      </c>
    </row>
    <row r="54" spans="1:9" ht="39" customHeight="1">
      <c r="A54" s="123" t="s">
        <v>108</v>
      </c>
      <c r="B54" s="126" t="s">
        <v>366</v>
      </c>
      <c r="C54" s="126">
        <v>551</v>
      </c>
      <c r="D54" s="113" t="s">
        <v>32</v>
      </c>
      <c r="E54" s="113" t="s">
        <v>89</v>
      </c>
      <c r="F54" s="113"/>
      <c r="G54" s="103">
        <f>G55+G73+G76+G80+G85</f>
        <v>1092471.17</v>
      </c>
      <c r="H54" s="103">
        <f>H55+H73+H76+H80+H85</f>
        <v>1091544.94</v>
      </c>
      <c r="I54" s="106">
        <f t="shared" si="1"/>
        <v>99.91521698462762</v>
      </c>
    </row>
    <row r="55" spans="1:9" ht="26.25" customHeight="1">
      <c r="A55" s="123" t="s">
        <v>109</v>
      </c>
      <c r="B55" s="126" t="s">
        <v>367</v>
      </c>
      <c r="C55" s="126">
        <v>551</v>
      </c>
      <c r="D55" s="113" t="s">
        <v>32</v>
      </c>
      <c r="E55" s="113" t="s">
        <v>57</v>
      </c>
      <c r="F55" s="113"/>
      <c r="G55" s="103">
        <f>G56</f>
        <v>871459.03</v>
      </c>
      <c r="H55" s="106">
        <f>H56</f>
        <v>870532.7999999999</v>
      </c>
      <c r="I55" s="106">
        <f t="shared" si="1"/>
        <v>99.89371502639658</v>
      </c>
    </row>
    <row r="56" spans="1:9" ht="18" customHeight="1">
      <c r="A56" s="123" t="s">
        <v>110</v>
      </c>
      <c r="B56" s="126" t="s">
        <v>90</v>
      </c>
      <c r="C56" s="126">
        <v>551</v>
      </c>
      <c r="D56" s="113" t="s">
        <v>32</v>
      </c>
      <c r="E56" s="113" t="s">
        <v>61</v>
      </c>
      <c r="F56" s="113"/>
      <c r="G56" s="103">
        <f>G57+G60+G63+G66</f>
        <v>871459.03</v>
      </c>
      <c r="H56" s="106">
        <f>H57+H60+H63+H66</f>
        <v>870532.7999999999</v>
      </c>
      <c r="I56" s="106">
        <f t="shared" si="1"/>
        <v>99.89371502639658</v>
      </c>
    </row>
    <row r="57" spans="1:9" ht="81" customHeight="1">
      <c r="A57" s="123" t="s">
        <v>111</v>
      </c>
      <c r="B57" s="126" t="s">
        <v>368</v>
      </c>
      <c r="C57" s="126">
        <v>551</v>
      </c>
      <c r="D57" s="113" t="s">
        <v>32</v>
      </c>
      <c r="E57" s="113" t="s">
        <v>56</v>
      </c>
      <c r="F57" s="113"/>
      <c r="G57" s="103">
        <f>G58</f>
        <v>707828.96</v>
      </c>
      <c r="H57" s="106">
        <f>H58</f>
        <v>707828.96</v>
      </c>
      <c r="I57" s="106">
        <f t="shared" si="1"/>
        <v>100</v>
      </c>
    </row>
    <row r="58" spans="1:9" ht="27" customHeight="1">
      <c r="A58" s="123" t="s">
        <v>112</v>
      </c>
      <c r="B58" s="126" t="s">
        <v>211</v>
      </c>
      <c r="C58" s="126">
        <v>551</v>
      </c>
      <c r="D58" s="113" t="s">
        <v>32</v>
      </c>
      <c r="E58" s="113" t="s">
        <v>56</v>
      </c>
      <c r="F58" s="113" t="s">
        <v>81</v>
      </c>
      <c r="G58" s="103">
        <f>G59</f>
        <v>707828.96</v>
      </c>
      <c r="H58" s="106">
        <f>H59</f>
        <v>707828.96</v>
      </c>
      <c r="I58" s="106">
        <f t="shared" si="1"/>
        <v>100</v>
      </c>
    </row>
    <row r="59" spans="1:9" ht="27" customHeight="1">
      <c r="A59" s="123" t="s">
        <v>290</v>
      </c>
      <c r="B59" s="126" t="s">
        <v>443</v>
      </c>
      <c r="C59" s="126">
        <v>551</v>
      </c>
      <c r="D59" s="113" t="s">
        <v>32</v>
      </c>
      <c r="E59" s="113" t="s">
        <v>56</v>
      </c>
      <c r="F59" s="113" t="s">
        <v>53</v>
      </c>
      <c r="G59" s="103">
        <f>707828.96</f>
        <v>707828.96</v>
      </c>
      <c r="H59" s="103">
        <f>707828.96</f>
        <v>707828.96</v>
      </c>
      <c r="I59" s="106">
        <f t="shared" si="1"/>
        <v>100</v>
      </c>
    </row>
    <row r="60" spans="1:9" ht="73.5" customHeight="1">
      <c r="A60" s="123" t="s">
        <v>291</v>
      </c>
      <c r="B60" s="126" t="s">
        <v>369</v>
      </c>
      <c r="C60" s="126">
        <v>551</v>
      </c>
      <c r="D60" s="113" t="s">
        <v>32</v>
      </c>
      <c r="E60" s="113" t="s">
        <v>91</v>
      </c>
      <c r="F60" s="113"/>
      <c r="G60" s="103">
        <f>G62</f>
        <v>36429.52</v>
      </c>
      <c r="H60" s="106">
        <f>H62</f>
        <v>36429.52</v>
      </c>
      <c r="I60" s="106">
        <f t="shared" si="1"/>
        <v>100</v>
      </c>
    </row>
    <row r="61" spans="1:9" ht="29.25" customHeight="1">
      <c r="A61" s="123" t="s">
        <v>292</v>
      </c>
      <c r="B61" s="126" t="s">
        <v>211</v>
      </c>
      <c r="C61" s="126">
        <v>551</v>
      </c>
      <c r="D61" s="113" t="s">
        <v>32</v>
      </c>
      <c r="E61" s="113" t="s">
        <v>91</v>
      </c>
      <c r="F61" s="113" t="s">
        <v>81</v>
      </c>
      <c r="G61" s="103">
        <f>G62</f>
        <v>36429.52</v>
      </c>
      <c r="H61" s="106">
        <f>H62</f>
        <v>36429.52</v>
      </c>
      <c r="I61" s="106">
        <f t="shared" si="1"/>
        <v>100</v>
      </c>
    </row>
    <row r="62" spans="1:9" ht="27" customHeight="1">
      <c r="A62" s="123" t="s">
        <v>113</v>
      </c>
      <c r="B62" s="126" t="s">
        <v>80</v>
      </c>
      <c r="C62" s="126">
        <v>551</v>
      </c>
      <c r="D62" s="113" t="s">
        <v>32</v>
      </c>
      <c r="E62" s="113" t="s">
        <v>91</v>
      </c>
      <c r="F62" s="113" t="s">
        <v>53</v>
      </c>
      <c r="G62" s="103">
        <f>36429.52</f>
        <v>36429.52</v>
      </c>
      <c r="H62" s="103">
        <f>36429.52</f>
        <v>36429.52</v>
      </c>
      <c r="I62" s="106">
        <f t="shared" si="1"/>
        <v>100</v>
      </c>
    </row>
    <row r="63" spans="1:9" ht="27" customHeight="1">
      <c r="A63" s="123" t="s">
        <v>114</v>
      </c>
      <c r="B63" s="127" t="s">
        <v>63</v>
      </c>
      <c r="C63" s="126">
        <v>551</v>
      </c>
      <c r="D63" s="113" t="s">
        <v>32</v>
      </c>
      <c r="E63" s="113" t="s">
        <v>91</v>
      </c>
      <c r="F63" s="113"/>
      <c r="G63" s="103">
        <f>G64</f>
        <v>95000</v>
      </c>
      <c r="H63" s="103">
        <f>H64</f>
        <v>95000</v>
      </c>
      <c r="I63" s="106">
        <f t="shared" si="1"/>
        <v>100</v>
      </c>
    </row>
    <row r="64" spans="1:9" ht="27" customHeight="1">
      <c r="A64" s="123" t="s">
        <v>115</v>
      </c>
      <c r="B64" s="126" t="s">
        <v>211</v>
      </c>
      <c r="C64" s="126">
        <v>551</v>
      </c>
      <c r="D64" s="113" t="s">
        <v>32</v>
      </c>
      <c r="E64" s="113" t="s">
        <v>91</v>
      </c>
      <c r="F64" s="113" t="s">
        <v>194</v>
      </c>
      <c r="G64" s="103">
        <f>G65</f>
        <v>95000</v>
      </c>
      <c r="H64" s="103">
        <f>H65</f>
        <v>95000</v>
      </c>
      <c r="I64" s="106">
        <f t="shared" si="1"/>
        <v>100</v>
      </c>
    </row>
    <row r="65" spans="1:9" ht="27" customHeight="1">
      <c r="A65" s="123" t="s">
        <v>116</v>
      </c>
      <c r="B65" s="204" t="s">
        <v>351</v>
      </c>
      <c r="C65" s="126">
        <v>551</v>
      </c>
      <c r="D65" s="113" t="s">
        <v>32</v>
      </c>
      <c r="E65" s="113" t="s">
        <v>91</v>
      </c>
      <c r="F65" s="113" t="s">
        <v>250</v>
      </c>
      <c r="G65" s="103">
        <v>95000</v>
      </c>
      <c r="H65" s="103">
        <v>95000</v>
      </c>
      <c r="I65" s="106">
        <f t="shared" si="1"/>
        <v>100</v>
      </c>
    </row>
    <row r="66" spans="1:9" ht="79.5" customHeight="1">
      <c r="A66" s="123" t="s">
        <v>293</v>
      </c>
      <c r="B66" s="126" t="s">
        <v>371</v>
      </c>
      <c r="C66" s="126">
        <v>551</v>
      </c>
      <c r="D66" s="113" t="s">
        <v>32</v>
      </c>
      <c r="E66" s="113" t="s">
        <v>352</v>
      </c>
      <c r="F66" s="113"/>
      <c r="G66" s="103">
        <f>G67</f>
        <v>32200.55</v>
      </c>
      <c r="H66" s="103">
        <f>H67</f>
        <v>31274.32</v>
      </c>
      <c r="I66" s="106">
        <f t="shared" si="1"/>
        <v>97.12355844853582</v>
      </c>
    </row>
    <row r="67" spans="1:9" ht="61.5" customHeight="1">
      <c r="A67" s="123" t="s">
        <v>294</v>
      </c>
      <c r="B67" s="126" t="s">
        <v>68</v>
      </c>
      <c r="C67" s="126">
        <v>551</v>
      </c>
      <c r="D67" s="113" t="s">
        <v>32</v>
      </c>
      <c r="E67" s="113" t="s">
        <v>352</v>
      </c>
      <c r="F67" s="113" t="s">
        <v>69</v>
      </c>
      <c r="G67" s="103">
        <f>G68+G69</f>
        <v>32200.55</v>
      </c>
      <c r="H67" s="103">
        <f>H68+H69</f>
        <v>31274.32</v>
      </c>
      <c r="I67" s="106">
        <f t="shared" si="1"/>
        <v>97.12355844853582</v>
      </c>
    </row>
    <row r="68" spans="1:9" ht="21.75" customHeight="1">
      <c r="A68" s="123" t="s">
        <v>295</v>
      </c>
      <c r="B68" s="126" t="s">
        <v>454</v>
      </c>
      <c r="C68" s="126">
        <v>551</v>
      </c>
      <c r="D68" s="113" t="s">
        <v>32</v>
      </c>
      <c r="E68" s="113" t="s">
        <v>352</v>
      </c>
      <c r="F68" s="113" t="s">
        <v>228</v>
      </c>
      <c r="G68" s="103">
        <v>24946.48</v>
      </c>
      <c r="H68" s="103">
        <v>24020.25</v>
      </c>
      <c r="I68" s="106">
        <f t="shared" si="1"/>
        <v>96.28713149109615</v>
      </c>
    </row>
    <row r="69" spans="1:9" ht="21.75" customHeight="1">
      <c r="A69" s="123" t="s">
        <v>117</v>
      </c>
      <c r="B69" s="126" t="s">
        <v>455</v>
      </c>
      <c r="C69" s="126">
        <v>551</v>
      </c>
      <c r="D69" s="113" t="s">
        <v>32</v>
      </c>
      <c r="E69" s="113" t="s">
        <v>352</v>
      </c>
      <c r="F69" s="113" t="s">
        <v>236</v>
      </c>
      <c r="G69" s="103">
        <v>7254.07</v>
      </c>
      <c r="H69" s="103">
        <v>7254.07</v>
      </c>
      <c r="I69" s="106"/>
    </row>
    <row r="70" spans="1:9" ht="78.75" customHeight="1">
      <c r="A70" s="123" t="s">
        <v>117</v>
      </c>
      <c r="B70" s="126" t="s">
        <v>372</v>
      </c>
      <c r="C70" s="126">
        <v>551</v>
      </c>
      <c r="D70" s="113" t="s">
        <v>32</v>
      </c>
      <c r="E70" s="113" t="s">
        <v>333</v>
      </c>
      <c r="F70" s="113"/>
      <c r="G70" s="103">
        <f>G71</f>
        <v>0</v>
      </c>
      <c r="H70" s="106">
        <f>H71</f>
        <v>0</v>
      </c>
      <c r="I70" s="106">
        <f>0</f>
        <v>0</v>
      </c>
    </row>
    <row r="71" spans="1:9" ht="27" customHeight="1">
      <c r="A71" s="123" t="s">
        <v>118</v>
      </c>
      <c r="B71" s="126" t="s">
        <v>211</v>
      </c>
      <c r="C71" s="126">
        <v>551</v>
      </c>
      <c r="D71" s="113" t="s">
        <v>32</v>
      </c>
      <c r="E71" s="113" t="s">
        <v>333</v>
      </c>
      <c r="F71" s="113" t="s">
        <v>81</v>
      </c>
      <c r="G71" s="103">
        <f>G72</f>
        <v>0</v>
      </c>
      <c r="H71" s="106">
        <f>H72</f>
        <v>0</v>
      </c>
      <c r="I71" s="106">
        <f>0</f>
        <v>0</v>
      </c>
    </row>
    <row r="72" spans="1:9" ht="42" customHeight="1">
      <c r="A72" s="123" t="s">
        <v>119</v>
      </c>
      <c r="B72" s="126" t="s">
        <v>332</v>
      </c>
      <c r="C72" s="126">
        <v>551</v>
      </c>
      <c r="D72" s="113" t="s">
        <v>32</v>
      </c>
      <c r="E72" s="113" t="s">
        <v>333</v>
      </c>
      <c r="F72" s="113" t="s">
        <v>53</v>
      </c>
      <c r="G72" s="103"/>
      <c r="H72" s="103">
        <v>0</v>
      </c>
      <c r="I72" s="106">
        <f>0</f>
        <v>0</v>
      </c>
    </row>
    <row r="73" spans="1:9" ht="42.75" customHeight="1">
      <c r="A73" s="123" t="s">
        <v>120</v>
      </c>
      <c r="B73" s="41" t="s">
        <v>322</v>
      </c>
      <c r="C73" s="126">
        <v>551</v>
      </c>
      <c r="D73" s="113" t="s">
        <v>32</v>
      </c>
      <c r="E73" s="113" t="s">
        <v>176</v>
      </c>
      <c r="F73" s="113"/>
      <c r="G73" s="103">
        <v>20000</v>
      </c>
      <c r="H73" s="103">
        <v>20000</v>
      </c>
      <c r="I73" s="106">
        <f t="shared" si="1"/>
        <v>100</v>
      </c>
    </row>
    <row r="74" spans="1:9" ht="101.25" customHeight="1">
      <c r="A74" s="123" t="s">
        <v>121</v>
      </c>
      <c r="B74" s="133" t="s">
        <v>373</v>
      </c>
      <c r="C74" s="127">
        <v>551</v>
      </c>
      <c r="D74" s="113" t="s">
        <v>32</v>
      </c>
      <c r="E74" s="113" t="s">
        <v>308</v>
      </c>
      <c r="F74" s="113" t="s">
        <v>81</v>
      </c>
      <c r="G74" s="103">
        <v>20000</v>
      </c>
      <c r="H74" s="103">
        <v>20000</v>
      </c>
      <c r="I74" s="106">
        <f t="shared" si="1"/>
        <v>100</v>
      </c>
    </row>
    <row r="75" spans="1:9" ht="30.75" customHeight="1">
      <c r="A75" s="123" t="s">
        <v>122</v>
      </c>
      <c r="B75" s="126" t="s">
        <v>193</v>
      </c>
      <c r="C75" s="134">
        <v>551</v>
      </c>
      <c r="D75" s="135" t="s">
        <v>32</v>
      </c>
      <c r="E75" s="135" t="s">
        <v>308</v>
      </c>
      <c r="F75" s="113" t="s">
        <v>53</v>
      </c>
      <c r="G75" s="103">
        <v>20000</v>
      </c>
      <c r="H75" s="103">
        <v>20000</v>
      </c>
      <c r="I75" s="106">
        <f t="shared" si="1"/>
        <v>100</v>
      </c>
    </row>
    <row r="76" spans="1:9" ht="31.5" customHeight="1">
      <c r="A76" s="123" t="s">
        <v>123</v>
      </c>
      <c r="B76" s="126" t="s">
        <v>374</v>
      </c>
      <c r="C76" s="126">
        <v>551</v>
      </c>
      <c r="D76" s="113" t="s">
        <v>32</v>
      </c>
      <c r="E76" s="113" t="s">
        <v>176</v>
      </c>
      <c r="F76" s="113"/>
      <c r="G76" s="103">
        <f>G77</f>
        <v>2500</v>
      </c>
      <c r="H76" s="106">
        <f>H77</f>
        <v>2500</v>
      </c>
      <c r="I76" s="106">
        <f t="shared" si="1"/>
        <v>100</v>
      </c>
    </row>
    <row r="77" spans="1:9" ht="99" customHeight="1">
      <c r="A77" s="123" t="s">
        <v>124</v>
      </c>
      <c r="B77" s="133" t="s">
        <v>375</v>
      </c>
      <c r="C77" s="127">
        <v>551</v>
      </c>
      <c r="D77" s="113" t="s">
        <v>32</v>
      </c>
      <c r="E77" s="113" t="s">
        <v>174</v>
      </c>
      <c r="F77" s="113"/>
      <c r="G77" s="103">
        <f>G78</f>
        <v>2500</v>
      </c>
      <c r="H77" s="103">
        <f>H78</f>
        <v>2500</v>
      </c>
      <c r="I77" s="106">
        <f t="shared" si="1"/>
        <v>100</v>
      </c>
    </row>
    <row r="78" spans="1:9" ht="26.25" customHeight="1">
      <c r="A78" s="123" t="s">
        <v>125</v>
      </c>
      <c r="B78" s="126" t="s">
        <v>193</v>
      </c>
      <c r="C78" s="134">
        <v>551</v>
      </c>
      <c r="D78" s="135" t="s">
        <v>32</v>
      </c>
      <c r="E78" s="135" t="s">
        <v>174</v>
      </c>
      <c r="F78" s="135" t="s">
        <v>81</v>
      </c>
      <c r="G78" s="107">
        <v>2500</v>
      </c>
      <c r="H78" s="107">
        <f>H79</f>
        <v>2500</v>
      </c>
      <c r="I78" s="106">
        <f t="shared" si="1"/>
        <v>100</v>
      </c>
    </row>
    <row r="79" spans="1:9" ht="33" customHeight="1">
      <c r="A79" s="123" t="s">
        <v>126</v>
      </c>
      <c r="B79" s="126" t="s">
        <v>83</v>
      </c>
      <c r="C79" s="134">
        <v>551</v>
      </c>
      <c r="D79" s="135" t="s">
        <v>32</v>
      </c>
      <c r="E79" s="135" t="s">
        <v>174</v>
      </c>
      <c r="F79" s="135" t="s">
        <v>53</v>
      </c>
      <c r="G79" s="107">
        <v>25000</v>
      </c>
      <c r="H79" s="107">
        <v>2500</v>
      </c>
      <c r="I79" s="106">
        <f t="shared" si="1"/>
        <v>10</v>
      </c>
    </row>
    <row r="80" spans="1:9" ht="33" customHeight="1">
      <c r="A80" s="123" t="s">
        <v>130</v>
      </c>
      <c r="B80" s="126" t="s">
        <v>374</v>
      </c>
      <c r="C80" s="126">
        <v>551</v>
      </c>
      <c r="D80" s="113" t="s">
        <v>32</v>
      </c>
      <c r="E80" s="113" t="s">
        <v>170</v>
      </c>
      <c r="F80" s="113"/>
      <c r="G80" s="108">
        <f aca="true" t="shared" si="3" ref="G80:H83">G81</f>
        <v>12000</v>
      </c>
      <c r="H80" s="108">
        <f t="shared" si="3"/>
        <v>12000</v>
      </c>
      <c r="I80" s="106">
        <f t="shared" si="1"/>
        <v>100</v>
      </c>
    </row>
    <row r="81" spans="1:9" ht="33" customHeight="1">
      <c r="A81" s="123" t="s">
        <v>131</v>
      </c>
      <c r="B81" s="127" t="s">
        <v>376</v>
      </c>
      <c r="C81" s="127">
        <v>551</v>
      </c>
      <c r="D81" s="113" t="s">
        <v>32</v>
      </c>
      <c r="E81" s="113" t="s">
        <v>340</v>
      </c>
      <c r="F81" s="113"/>
      <c r="G81" s="103">
        <f t="shared" si="3"/>
        <v>12000</v>
      </c>
      <c r="H81" s="103">
        <f t="shared" si="3"/>
        <v>12000</v>
      </c>
      <c r="I81" s="106">
        <f t="shared" si="1"/>
        <v>100</v>
      </c>
    </row>
    <row r="82" spans="1:9" ht="72" customHeight="1">
      <c r="A82" s="123" t="s">
        <v>132</v>
      </c>
      <c r="B82" s="127" t="s">
        <v>377</v>
      </c>
      <c r="C82" s="127">
        <v>551</v>
      </c>
      <c r="D82" s="113" t="s">
        <v>32</v>
      </c>
      <c r="E82" s="113" t="s">
        <v>337</v>
      </c>
      <c r="F82" s="121"/>
      <c r="G82" s="103">
        <f t="shared" si="3"/>
        <v>12000</v>
      </c>
      <c r="H82" s="106">
        <f t="shared" si="3"/>
        <v>12000</v>
      </c>
      <c r="I82" s="106">
        <f t="shared" si="1"/>
        <v>100</v>
      </c>
    </row>
    <row r="83" spans="1:9" ht="33" customHeight="1">
      <c r="A83" s="123" t="s">
        <v>296</v>
      </c>
      <c r="B83" s="126" t="s">
        <v>193</v>
      </c>
      <c r="C83" s="127">
        <v>551</v>
      </c>
      <c r="D83" s="113" t="s">
        <v>32</v>
      </c>
      <c r="E83" s="113" t="s">
        <v>337</v>
      </c>
      <c r="F83" s="121">
        <v>200</v>
      </c>
      <c r="G83" s="103">
        <f>G84</f>
        <v>12000</v>
      </c>
      <c r="H83" s="103">
        <f t="shared" si="3"/>
        <v>12000</v>
      </c>
      <c r="I83" s="106">
        <f t="shared" si="1"/>
        <v>100</v>
      </c>
    </row>
    <row r="84" spans="1:9" ht="33" customHeight="1">
      <c r="A84" s="123" t="s">
        <v>297</v>
      </c>
      <c r="B84" s="127" t="s">
        <v>339</v>
      </c>
      <c r="C84" s="127">
        <v>551</v>
      </c>
      <c r="D84" s="113" t="s">
        <v>32</v>
      </c>
      <c r="E84" s="113" t="s">
        <v>337</v>
      </c>
      <c r="F84" s="121">
        <v>240</v>
      </c>
      <c r="G84" s="103">
        <v>12000</v>
      </c>
      <c r="H84" s="103">
        <v>12000</v>
      </c>
      <c r="I84" s="106">
        <f t="shared" si="1"/>
        <v>100</v>
      </c>
    </row>
    <row r="85" spans="1:9" ht="33" customHeight="1">
      <c r="A85" s="123" t="s">
        <v>298</v>
      </c>
      <c r="B85" s="127" t="s">
        <v>438</v>
      </c>
      <c r="C85" s="127">
        <v>551</v>
      </c>
      <c r="D85" s="113" t="s">
        <v>32</v>
      </c>
      <c r="E85" s="113" t="s">
        <v>439</v>
      </c>
      <c r="F85" s="121">
        <v>830</v>
      </c>
      <c r="G85" s="103">
        <v>186512.14</v>
      </c>
      <c r="H85" s="103">
        <v>186512.14</v>
      </c>
      <c r="I85" s="106">
        <f t="shared" si="1"/>
        <v>100</v>
      </c>
    </row>
    <row r="86" spans="1:9" ht="12" customHeight="1">
      <c r="A86" s="123" t="s">
        <v>299</v>
      </c>
      <c r="B86" s="126" t="s">
        <v>102</v>
      </c>
      <c r="C86" s="126">
        <v>551</v>
      </c>
      <c r="D86" s="113" t="s">
        <v>103</v>
      </c>
      <c r="E86" s="113" t="s">
        <v>176</v>
      </c>
      <c r="F86" s="113"/>
      <c r="G86" s="108">
        <f>G88+G93+G101</f>
        <v>227944.52000000002</v>
      </c>
      <c r="H86" s="108">
        <f>H88+H93+H101</f>
        <v>215944.52000000002</v>
      </c>
      <c r="I86" s="106">
        <f aca="true" t="shared" si="4" ref="I86:I131">H86/G86*100</f>
        <v>94.73556109179549</v>
      </c>
    </row>
    <row r="87" spans="1:9" ht="31.5" customHeight="1">
      <c r="A87" s="123" t="s">
        <v>300</v>
      </c>
      <c r="B87" s="126" t="s">
        <v>178</v>
      </c>
      <c r="C87" s="136">
        <v>551</v>
      </c>
      <c r="D87" s="128" t="s">
        <v>10</v>
      </c>
      <c r="E87" s="128"/>
      <c r="F87" s="128"/>
      <c r="G87" s="108">
        <f>G88</f>
        <v>3951.32</v>
      </c>
      <c r="H87" s="114">
        <f aca="true" t="shared" si="5" ref="G87:H90">H88</f>
        <v>3951.32</v>
      </c>
      <c r="I87" s="106">
        <f t="shared" si="4"/>
        <v>100</v>
      </c>
    </row>
    <row r="88" spans="1:9" ht="39" customHeight="1">
      <c r="A88" s="123" t="s">
        <v>137</v>
      </c>
      <c r="B88" s="126" t="s">
        <v>366</v>
      </c>
      <c r="C88" s="126">
        <v>551</v>
      </c>
      <c r="D88" s="113" t="s">
        <v>10</v>
      </c>
      <c r="E88" s="113" t="s">
        <v>176</v>
      </c>
      <c r="F88" s="113"/>
      <c r="G88" s="103">
        <f t="shared" si="5"/>
        <v>3951.32</v>
      </c>
      <c r="H88" s="103">
        <f t="shared" si="5"/>
        <v>3951.32</v>
      </c>
      <c r="I88" s="106">
        <f t="shared" si="4"/>
        <v>100</v>
      </c>
    </row>
    <row r="89" spans="1:9" ht="27" customHeight="1">
      <c r="A89" s="123" t="s">
        <v>138</v>
      </c>
      <c r="B89" s="126" t="s">
        <v>374</v>
      </c>
      <c r="C89" s="126">
        <v>551</v>
      </c>
      <c r="D89" s="113" t="s">
        <v>10</v>
      </c>
      <c r="E89" s="113" t="s">
        <v>173</v>
      </c>
      <c r="F89" s="113"/>
      <c r="G89" s="103">
        <f t="shared" si="5"/>
        <v>3951.32</v>
      </c>
      <c r="H89" s="106">
        <f t="shared" si="5"/>
        <v>3951.32</v>
      </c>
      <c r="I89" s="106">
        <f t="shared" si="4"/>
        <v>100</v>
      </c>
    </row>
    <row r="90" spans="1:9" ht="64.5" customHeight="1">
      <c r="A90" s="123" t="s">
        <v>195</v>
      </c>
      <c r="B90" s="126" t="s">
        <v>378</v>
      </c>
      <c r="C90" s="126">
        <v>551</v>
      </c>
      <c r="D90" s="113" t="s">
        <v>10</v>
      </c>
      <c r="E90" s="113" t="s">
        <v>177</v>
      </c>
      <c r="F90" s="113"/>
      <c r="G90" s="103">
        <f t="shared" si="5"/>
        <v>3951.32</v>
      </c>
      <c r="H90" s="106">
        <f t="shared" si="5"/>
        <v>3951.32</v>
      </c>
      <c r="I90" s="106">
        <f t="shared" si="4"/>
        <v>100</v>
      </c>
    </row>
    <row r="91" spans="1:9" ht="24.75" customHeight="1">
      <c r="A91" s="123" t="s">
        <v>139</v>
      </c>
      <c r="B91" s="126" t="s">
        <v>193</v>
      </c>
      <c r="C91" s="126">
        <v>551</v>
      </c>
      <c r="D91" s="113" t="s">
        <v>10</v>
      </c>
      <c r="E91" s="113" t="s">
        <v>177</v>
      </c>
      <c r="F91" s="113" t="s">
        <v>81</v>
      </c>
      <c r="G91" s="103">
        <f>G92</f>
        <v>3951.32</v>
      </c>
      <c r="H91" s="106">
        <f>H92</f>
        <v>3951.32</v>
      </c>
      <c r="I91" s="106">
        <f t="shared" si="4"/>
        <v>100</v>
      </c>
    </row>
    <row r="92" spans="1:9" ht="24.75" customHeight="1">
      <c r="A92" s="123" t="s">
        <v>140</v>
      </c>
      <c r="B92" s="126" t="s">
        <v>443</v>
      </c>
      <c r="C92" s="126">
        <v>551</v>
      </c>
      <c r="D92" s="113" t="s">
        <v>10</v>
      </c>
      <c r="E92" s="113" t="s">
        <v>177</v>
      </c>
      <c r="F92" s="113" t="s">
        <v>53</v>
      </c>
      <c r="G92" s="103">
        <f>3951.32</f>
        <v>3951.32</v>
      </c>
      <c r="H92" s="103">
        <v>3951.32</v>
      </c>
      <c r="I92" s="106">
        <f t="shared" si="4"/>
        <v>100</v>
      </c>
    </row>
    <row r="93" spans="1:9" ht="14.25" customHeight="1">
      <c r="A93" s="123" t="s">
        <v>196</v>
      </c>
      <c r="B93" s="126" t="s">
        <v>179</v>
      </c>
      <c r="C93" s="136">
        <v>551</v>
      </c>
      <c r="D93" s="128" t="s">
        <v>35</v>
      </c>
      <c r="E93" s="128"/>
      <c r="F93" s="128"/>
      <c r="G93" s="155">
        <f>G94</f>
        <v>204463.2</v>
      </c>
      <c r="H93" s="155">
        <f>H94</f>
        <v>192463.2</v>
      </c>
      <c r="I93" s="106">
        <f t="shared" si="4"/>
        <v>94.13097320202364</v>
      </c>
    </row>
    <row r="94" spans="1:9" ht="29.25" customHeight="1">
      <c r="A94" s="123" t="s">
        <v>141</v>
      </c>
      <c r="B94" s="126" t="s">
        <v>379</v>
      </c>
      <c r="C94" s="126">
        <v>551</v>
      </c>
      <c r="D94" s="113" t="s">
        <v>35</v>
      </c>
      <c r="E94" s="128" t="s">
        <v>176</v>
      </c>
      <c r="F94" s="113"/>
      <c r="G94" s="103">
        <f>G95+G98+G99+G100</f>
        <v>204463.2</v>
      </c>
      <c r="H94" s="106">
        <f>H95+H98+H99+H100</f>
        <v>192463.2</v>
      </c>
      <c r="I94" s="106">
        <f t="shared" si="4"/>
        <v>94.13097320202364</v>
      </c>
    </row>
    <row r="95" spans="1:9" ht="76.5" customHeight="1">
      <c r="A95" s="123" t="s">
        <v>142</v>
      </c>
      <c r="B95" s="126" t="s">
        <v>380</v>
      </c>
      <c r="C95" s="126">
        <v>551</v>
      </c>
      <c r="D95" s="113" t="s">
        <v>35</v>
      </c>
      <c r="E95" s="113" t="s">
        <v>180</v>
      </c>
      <c r="F95" s="113"/>
      <c r="G95" s="103">
        <f>G97</f>
        <v>36000</v>
      </c>
      <c r="H95" s="106">
        <f>H96</f>
        <v>24000</v>
      </c>
      <c r="I95" s="106">
        <f t="shared" si="4"/>
        <v>66.66666666666666</v>
      </c>
    </row>
    <row r="96" spans="1:9" ht="38.25" customHeight="1">
      <c r="A96" s="123" t="s">
        <v>142</v>
      </c>
      <c r="B96" s="126" t="s">
        <v>193</v>
      </c>
      <c r="C96" s="126">
        <v>551</v>
      </c>
      <c r="D96" s="113" t="s">
        <v>35</v>
      </c>
      <c r="E96" s="113" t="s">
        <v>180</v>
      </c>
      <c r="F96" s="113" t="s">
        <v>81</v>
      </c>
      <c r="G96" s="103">
        <f>G97</f>
        <v>36000</v>
      </c>
      <c r="H96" s="106">
        <f>H97</f>
        <v>24000</v>
      </c>
      <c r="I96" s="106">
        <f t="shared" si="4"/>
        <v>66.66666666666666</v>
      </c>
    </row>
    <row r="97" spans="1:9" ht="31.5" customHeight="1">
      <c r="A97" s="123" t="s">
        <v>143</v>
      </c>
      <c r="B97" s="126" t="s">
        <v>442</v>
      </c>
      <c r="C97" s="126">
        <v>551</v>
      </c>
      <c r="D97" s="113" t="s">
        <v>35</v>
      </c>
      <c r="E97" s="113" t="s">
        <v>180</v>
      </c>
      <c r="F97" s="113" t="s">
        <v>53</v>
      </c>
      <c r="G97" s="103">
        <f>36000</f>
        <v>36000</v>
      </c>
      <c r="H97" s="103">
        <f>24000</f>
        <v>24000</v>
      </c>
      <c r="I97" s="106">
        <f t="shared" si="4"/>
        <v>66.66666666666666</v>
      </c>
    </row>
    <row r="98" spans="1:9" ht="31.5" customHeight="1">
      <c r="A98" s="123" t="s">
        <v>144</v>
      </c>
      <c r="B98" s="126" t="s">
        <v>440</v>
      </c>
      <c r="C98" s="126">
        <v>551</v>
      </c>
      <c r="D98" s="113" t="s">
        <v>35</v>
      </c>
      <c r="E98" s="113" t="s">
        <v>441</v>
      </c>
      <c r="F98" s="113" t="s">
        <v>230</v>
      </c>
      <c r="G98" s="103">
        <v>55924</v>
      </c>
      <c r="H98" s="103">
        <v>55924</v>
      </c>
      <c r="I98" s="106">
        <f t="shared" si="4"/>
        <v>100</v>
      </c>
    </row>
    <row r="99" spans="1:9" ht="31.5" customHeight="1">
      <c r="A99" s="123" t="s">
        <v>145</v>
      </c>
      <c r="B99" s="126" t="s">
        <v>442</v>
      </c>
      <c r="C99" s="126">
        <v>551</v>
      </c>
      <c r="D99" s="113" t="s">
        <v>35</v>
      </c>
      <c r="E99" s="113" t="s">
        <v>441</v>
      </c>
      <c r="F99" s="113" t="s">
        <v>283</v>
      </c>
      <c r="G99" s="103">
        <v>104520</v>
      </c>
      <c r="H99" s="103">
        <v>104520</v>
      </c>
      <c r="I99" s="106">
        <f t="shared" si="4"/>
        <v>100</v>
      </c>
    </row>
    <row r="100" spans="1:9" ht="31.5" customHeight="1">
      <c r="A100" s="123" t="s">
        <v>146</v>
      </c>
      <c r="B100" s="126" t="s">
        <v>442</v>
      </c>
      <c r="C100" s="126">
        <v>551</v>
      </c>
      <c r="D100" s="113" t="s">
        <v>35</v>
      </c>
      <c r="E100" s="113" t="s">
        <v>444</v>
      </c>
      <c r="F100" s="113" t="s">
        <v>283</v>
      </c>
      <c r="G100" s="103">
        <v>8019.2</v>
      </c>
      <c r="H100" s="103">
        <v>8019.2</v>
      </c>
      <c r="I100" s="106">
        <f t="shared" si="4"/>
        <v>100</v>
      </c>
    </row>
    <row r="101" spans="1:9" ht="30.75" customHeight="1">
      <c r="A101" s="123" t="s">
        <v>144</v>
      </c>
      <c r="B101" s="137" t="s">
        <v>210</v>
      </c>
      <c r="C101" s="126">
        <v>551</v>
      </c>
      <c r="D101" s="113" t="s">
        <v>11</v>
      </c>
      <c r="E101" s="113" t="s">
        <v>330</v>
      </c>
      <c r="F101" s="113" t="s">
        <v>53</v>
      </c>
      <c r="G101" s="103">
        <f>19530</f>
        <v>19530</v>
      </c>
      <c r="H101" s="106">
        <v>19530</v>
      </c>
      <c r="I101" s="106">
        <f t="shared" si="4"/>
        <v>100</v>
      </c>
    </row>
    <row r="102" spans="1:9" ht="12" customHeight="1">
      <c r="A102" s="123" t="s">
        <v>145</v>
      </c>
      <c r="B102" s="126" t="s">
        <v>12</v>
      </c>
      <c r="C102" s="126">
        <v>551</v>
      </c>
      <c r="D102" s="113" t="s">
        <v>13</v>
      </c>
      <c r="E102" s="113"/>
      <c r="F102" s="113"/>
      <c r="G102" s="108">
        <f>G107+G108</f>
        <v>21360003.6</v>
      </c>
      <c r="H102" s="108">
        <f>H107+H108</f>
        <v>20503202.36</v>
      </c>
      <c r="I102" s="106">
        <f t="shared" si="4"/>
        <v>95.98875891575224</v>
      </c>
    </row>
    <row r="103" spans="1:9" ht="42" customHeight="1">
      <c r="A103" s="123" t="s">
        <v>146</v>
      </c>
      <c r="B103" s="126" t="s">
        <v>366</v>
      </c>
      <c r="C103" s="126">
        <v>551</v>
      </c>
      <c r="D103" s="113" t="s">
        <v>13</v>
      </c>
      <c r="E103" s="113" t="s">
        <v>89</v>
      </c>
      <c r="F103" s="113"/>
      <c r="G103" s="103">
        <f>G104</f>
        <v>6278592.21</v>
      </c>
      <c r="H103" s="106">
        <f>H104</f>
        <v>5895758.35</v>
      </c>
      <c r="I103" s="106">
        <f t="shared" si="4"/>
        <v>93.90255255962865</v>
      </c>
    </row>
    <row r="104" spans="1:9" ht="42.75" customHeight="1">
      <c r="A104" s="123" t="s">
        <v>147</v>
      </c>
      <c r="B104" s="126" t="s">
        <v>381</v>
      </c>
      <c r="C104" s="126">
        <v>551</v>
      </c>
      <c r="D104" s="113" t="s">
        <v>6</v>
      </c>
      <c r="E104" s="113" t="s">
        <v>55</v>
      </c>
      <c r="F104" s="113"/>
      <c r="G104" s="103">
        <f>G105</f>
        <v>6278592.21</v>
      </c>
      <c r="H104" s="103">
        <f>H105</f>
        <v>5895758.35</v>
      </c>
      <c r="I104" s="106">
        <f t="shared" si="4"/>
        <v>93.90255255962865</v>
      </c>
    </row>
    <row r="105" spans="1:9" ht="102" customHeight="1">
      <c r="A105" s="123" t="s">
        <v>301</v>
      </c>
      <c r="B105" s="126" t="s">
        <v>382</v>
      </c>
      <c r="C105" s="126">
        <v>551</v>
      </c>
      <c r="D105" s="113" t="s">
        <v>6</v>
      </c>
      <c r="E105" s="113" t="s">
        <v>181</v>
      </c>
      <c r="F105" s="113"/>
      <c r="G105" s="103">
        <f>G107</f>
        <v>6278592.21</v>
      </c>
      <c r="H105" s="106">
        <f>H107</f>
        <v>5895758.35</v>
      </c>
      <c r="I105" s="106">
        <f t="shared" si="4"/>
        <v>93.90255255962865</v>
      </c>
    </row>
    <row r="106" spans="1:9" ht="13.5" customHeight="1">
      <c r="A106" s="123" t="s">
        <v>302</v>
      </c>
      <c r="B106" s="126" t="s">
        <v>204</v>
      </c>
      <c r="C106" s="136">
        <v>551</v>
      </c>
      <c r="D106" s="128" t="s">
        <v>6</v>
      </c>
      <c r="E106" s="113" t="s">
        <v>181</v>
      </c>
      <c r="F106" s="113" t="s">
        <v>194</v>
      </c>
      <c r="G106" s="103">
        <f>G107</f>
        <v>6278592.21</v>
      </c>
      <c r="H106" s="106">
        <f>H107</f>
        <v>5895758.35</v>
      </c>
      <c r="I106" s="106">
        <f t="shared" si="4"/>
        <v>93.90255255962865</v>
      </c>
    </row>
    <row r="107" spans="1:9" ht="38.25">
      <c r="A107" s="123" t="s">
        <v>303</v>
      </c>
      <c r="B107" s="126" t="s">
        <v>205</v>
      </c>
      <c r="C107" s="136">
        <v>551</v>
      </c>
      <c r="D107" s="128" t="s">
        <v>6</v>
      </c>
      <c r="E107" s="113" t="s">
        <v>181</v>
      </c>
      <c r="F107" s="128" t="s">
        <v>206</v>
      </c>
      <c r="G107" s="110">
        <f>6278592.21</f>
        <v>6278592.21</v>
      </c>
      <c r="H107" s="110">
        <f>5895758.35</f>
        <v>5895758.35</v>
      </c>
      <c r="I107" s="106">
        <f t="shared" si="4"/>
        <v>93.90255255962865</v>
      </c>
    </row>
    <row r="108" spans="1:9" ht="20.25" customHeight="1">
      <c r="A108" s="123" t="s">
        <v>304</v>
      </c>
      <c r="B108" s="126" t="s">
        <v>208</v>
      </c>
      <c r="C108" s="136">
        <v>551</v>
      </c>
      <c r="D108" s="128" t="s">
        <v>36</v>
      </c>
      <c r="E108" s="128"/>
      <c r="F108" s="128"/>
      <c r="G108" s="155">
        <f>G111+G115+G118+G121+G124</f>
        <v>15081411.39</v>
      </c>
      <c r="H108" s="129">
        <f>H111+H115+H118+H121+H124</f>
        <v>14607444.01</v>
      </c>
      <c r="I108" s="106">
        <f t="shared" si="4"/>
        <v>96.8572743774215</v>
      </c>
    </row>
    <row r="109" spans="1:9" ht="38.25">
      <c r="A109" s="123" t="s">
        <v>305</v>
      </c>
      <c r="B109" s="126" t="s">
        <v>366</v>
      </c>
      <c r="C109" s="126">
        <v>551</v>
      </c>
      <c r="D109" s="113" t="s">
        <v>36</v>
      </c>
      <c r="E109" s="113" t="s">
        <v>89</v>
      </c>
      <c r="F109" s="128"/>
      <c r="G109" s="111">
        <f>G110</f>
        <v>14848611.39</v>
      </c>
      <c r="H109" s="138">
        <f aca="true" t="shared" si="6" ref="G109:H111">H110</f>
        <v>14607444.01</v>
      </c>
      <c r="I109" s="106">
        <f t="shared" si="4"/>
        <v>98.37582536396354</v>
      </c>
    </row>
    <row r="110" spans="1:9" ht="24.75" customHeight="1">
      <c r="A110" s="123" t="s">
        <v>306</v>
      </c>
      <c r="B110" s="126" t="s">
        <v>374</v>
      </c>
      <c r="C110" s="126">
        <v>551</v>
      </c>
      <c r="D110" s="113" t="s">
        <v>36</v>
      </c>
      <c r="E110" s="113" t="s">
        <v>55</v>
      </c>
      <c r="F110" s="113"/>
      <c r="G110" s="103">
        <f>G111+G115+G118+G121</f>
        <v>14848611.39</v>
      </c>
      <c r="H110" s="103">
        <f>H111+H115+H118+H121+H124</f>
        <v>14607444.01</v>
      </c>
      <c r="I110" s="106">
        <f t="shared" si="4"/>
        <v>98.37582536396354</v>
      </c>
    </row>
    <row r="111" spans="1:9" ht="17.25" customHeight="1">
      <c r="A111" s="123" t="s">
        <v>197</v>
      </c>
      <c r="B111" s="127" t="s">
        <v>45</v>
      </c>
      <c r="C111" s="127">
        <v>551</v>
      </c>
      <c r="D111" s="113" t="s">
        <v>36</v>
      </c>
      <c r="E111" s="113" t="s">
        <v>54</v>
      </c>
      <c r="F111" s="113"/>
      <c r="G111" s="103">
        <f t="shared" si="6"/>
        <v>1465000.39</v>
      </c>
      <c r="H111" s="106">
        <f t="shared" si="6"/>
        <v>1223833.01</v>
      </c>
      <c r="I111" s="106">
        <f t="shared" si="4"/>
        <v>83.53806718099236</v>
      </c>
    </row>
    <row r="112" spans="1:9" ht="108" customHeight="1">
      <c r="A112" s="123" t="s">
        <v>307</v>
      </c>
      <c r="B112" s="127" t="s">
        <v>383</v>
      </c>
      <c r="C112" s="127">
        <v>551</v>
      </c>
      <c r="D112" s="113" t="s">
        <v>36</v>
      </c>
      <c r="E112" s="113" t="s">
        <v>182</v>
      </c>
      <c r="F112" s="113"/>
      <c r="G112" s="103">
        <f>G114</f>
        <v>1465000.39</v>
      </c>
      <c r="H112" s="106">
        <f>H114</f>
        <v>1223833.01</v>
      </c>
      <c r="I112" s="106">
        <f t="shared" si="4"/>
        <v>83.53806718099236</v>
      </c>
    </row>
    <row r="113" spans="1:9" ht="27.75" customHeight="1">
      <c r="A113" s="123" t="s">
        <v>198</v>
      </c>
      <c r="B113" s="126" t="s">
        <v>193</v>
      </c>
      <c r="C113" s="127">
        <v>551</v>
      </c>
      <c r="D113" s="113" t="s">
        <v>36</v>
      </c>
      <c r="E113" s="113" t="s">
        <v>182</v>
      </c>
      <c r="F113" s="113" t="s">
        <v>81</v>
      </c>
      <c r="G113" s="103">
        <f>G114</f>
        <v>1465000.39</v>
      </c>
      <c r="H113" s="106">
        <f>H114</f>
        <v>1223833.01</v>
      </c>
      <c r="I113" s="106">
        <f t="shared" si="4"/>
        <v>83.53806718099236</v>
      </c>
    </row>
    <row r="114" spans="1:9" ht="28.5" customHeight="1">
      <c r="A114" s="123" t="s">
        <v>199</v>
      </c>
      <c r="B114" s="126" t="s">
        <v>443</v>
      </c>
      <c r="C114" s="127">
        <v>551</v>
      </c>
      <c r="D114" s="113" t="s">
        <v>36</v>
      </c>
      <c r="E114" s="113" t="s">
        <v>182</v>
      </c>
      <c r="F114" s="113" t="s">
        <v>53</v>
      </c>
      <c r="G114" s="103">
        <f>1465000.39</f>
        <v>1465000.39</v>
      </c>
      <c r="H114" s="103">
        <f>1223833.01</f>
        <v>1223833.01</v>
      </c>
      <c r="I114" s="106">
        <f t="shared" si="4"/>
        <v>83.53806718099236</v>
      </c>
    </row>
    <row r="115" spans="1:9" ht="54" customHeight="1">
      <c r="A115" s="123" t="s">
        <v>341</v>
      </c>
      <c r="B115" s="127" t="s">
        <v>447</v>
      </c>
      <c r="C115" s="127">
        <v>551</v>
      </c>
      <c r="D115" s="113" t="s">
        <v>36</v>
      </c>
      <c r="E115" s="113" t="s">
        <v>445</v>
      </c>
      <c r="F115" s="113"/>
      <c r="G115" s="103">
        <f>G116</f>
        <v>13251100</v>
      </c>
      <c r="H115" s="106">
        <f>H116</f>
        <v>13251100</v>
      </c>
      <c r="I115" s="106">
        <f t="shared" si="4"/>
        <v>100</v>
      </c>
    </row>
    <row r="116" spans="1:10" ht="28.5" customHeight="1">
      <c r="A116" s="123" t="s">
        <v>69</v>
      </c>
      <c r="B116" s="126" t="s">
        <v>193</v>
      </c>
      <c r="C116" s="127">
        <v>551</v>
      </c>
      <c r="D116" s="113" t="s">
        <v>36</v>
      </c>
      <c r="E116" s="113" t="s">
        <v>445</v>
      </c>
      <c r="F116" s="113" t="s">
        <v>81</v>
      </c>
      <c r="G116" s="103">
        <f>G117</f>
        <v>13251100</v>
      </c>
      <c r="H116" s="103">
        <f>H117</f>
        <v>13251100</v>
      </c>
      <c r="I116" s="106">
        <f t="shared" si="4"/>
        <v>100</v>
      </c>
      <c r="J116" s="139"/>
    </row>
    <row r="117" spans="1:9" ht="28.5" customHeight="1">
      <c r="A117" s="123" t="s">
        <v>200</v>
      </c>
      <c r="B117" s="126" t="s">
        <v>443</v>
      </c>
      <c r="C117" s="127">
        <v>551</v>
      </c>
      <c r="D117" s="113" t="s">
        <v>36</v>
      </c>
      <c r="E117" s="113" t="s">
        <v>445</v>
      </c>
      <c r="F117" s="113" t="s">
        <v>53</v>
      </c>
      <c r="G117" s="103">
        <v>13251100</v>
      </c>
      <c r="H117" s="103">
        <v>13251100</v>
      </c>
      <c r="I117" s="106">
        <f t="shared" si="4"/>
        <v>100</v>
      </c>
    </row>
    <row r="118" spans="1:9" ht="77.25" customHeight="1">
      <c r="A118" s="123" t="s">
        <v>220</v>
      </c>
      <c r="B118" s="126" t="s">
        <v>448</v>
      </c>
      <c r="C118" s="127">
        <v>551</v>
      </c>
      <c r="D118" s="113" t="s">
        <v>36</v>
      </c>
      <c r="E118" s="113" t="s">
        <v>446</v>
      </c>
      <c r="F118" s="113"/>
      <c r="G118" s="103">
        <f>G119</f>
        <v>6856</v>
      </c>
      <c r="H118" s="106">
        <f>H119</f>
        <v>6856</v>
      </c>
      <c r="I118" s="106">
        <f t="shared" si="4"/>
        <v>100</v>
      </c>
    </row>
    <row r="119" spans="1:9" ht="28.5" customHeight="1">
      <c r="A119" s="123" t="s">
        <v>221</v>
      </c>
      <c r="B119" s="126" t="s">
        <v>193</v>
      </c>
      <c r="C119" s="127">
        <v>552</v>
      </c>
      <c r="D119" s="113" t="s">
        <v>36</v>
      </c>
      <c r="E119" s="113" t="s">
        <v>446</v>
      </c>
      <c r="F119" s="113" t="s">
        <v>81</v>
      </c>
      <c r="G119" s="103">
        <f>G120</f>
        <v>6856</v>
      </c>
      <c r="H119" s="103">
        <f>H120</f>
        <v>6856</v>
      </c>
      <c r="I119" s="106">
        <f t="shared" si="4"/>
        <v>100</v>
      </c>
    </row>
    <row r="120" spans="1:9" ht="28.5" customHeight="1">
      <c r="A120" s="123" t="s">
        <v>222</v>
      </c>
      <c r="B120" s="126" t="s">
        <v>443</v>
      </c>
      <c r="C120" s="127">
        <v>553</v>
      </c>
      <c r="D120" s="113" t="s">
        <v>36</v>
      </c>
      <c r="E120" s="113" t="s">
        <v>312</v>
      </c>
      <c r="F120" s="113" t="s">
        <v>53</v>
      </c>
      <c r="G120" s="103">
        <v>6856</v>
      </c>
      <c r="H120" s="103">
        <v>6856</v>
      </c>
      <c r="I120" s="106">
        <f t="shared" si="4"/>
        <v>100</v>
      </c>
    </row>
    <row r="121" spans="1:9" ht="57" customHeight="1">
      <c r="A121" s="123" t="s">
        <v>223</v>
      </c>
      <c r="B121" s="127" t="s">
        <v>313</v>
      </c>
      <c r="C121" s="127">
        <v>551</v>
      </c>
      <c r="D121" s="113" t="s">
        <v>36</v>
      </c>
      <c r="E121" s="113" t="s">
        <v>449</v>
      </c>
      <c r="F121" s="113"/>
      <c r="G121" s="103">
        <f>G122</f>
        <v>125655</v>
      </c>
      <c r="H121" s="106">
        <f>H122</f>
        <v>125655</v>
      </c>
      <c r="I121" s="106">
        <f t="shared" si="4"/>
        <v>100</v>
      </c>
    </row>
    <row r="122" spans="1:9" ht="28.5" customHeight="1">
      <c r="A122" s="123" t="s">
        <v>224</v>
      </c>
      <c r="B122" s="126" t="s">
        <v>193</v>
      </c>
      <c r="C122" s="127">
        <v>551</v>
      </c>
      <c r="D122" s="113" t="s">
        <v>36</v>
      </c>
      <c r="E122" s="113" t="s">
        <v>449</v>
      </c>
      <c r="F122" s="113" t="s">
        <v>81</v>
      </c>
      <c r="G122" s="103">
        <f>G123</f>
        <v>125655</v>
      </c>
      <c r="H122" s="103">
        <f>H123</f>
        <v>125655</v>
      </c>
      <c r="I122" s="106">
        <f t="shared" si="4"/>
        <v>100</v>
      </c>
    </row>
    <row r="123" spans="1:9" ht="36.75" customHeight="1">
      <c r="A123" s="123" t="s">
        <v>225</v>
      </c>
      <c r="B123" s="126" t="s">
        <v>443</v>
      </c>
      <c r="C123" s="127">
        <v>551</v>
      </c>
      <c r="D123" s="113" t="s">
        <v>36</v>
      </c>
      <c r="E123" s="113" t="s">
        <v>449</v>
      </c>
      <c r="F123" s="113" t="s">
        <v>283</v>
      </c>
      <c r="G123" s="103">
        <v>125655</v>
      </c>
      <c r="H123" s="103">
        <v>125655</v>
      </c>
      <c r="I123" s="106">
        <f t="shared" si="4"/>
        <v>100</v>
      </c>
    </row>
    <row r="124" spans="1:9" ht="61.5" customHeight="1">
      <c r="A124" s="123" t="s">
        <v>226</v>
      </c>
      <c r="B124" s="126" t="s">
        <v>450</v>
      </c>
      <c r="C124" s="127">
        <v>551</v>
      </c>
      <c r="D124" s="113" t="s">
        <v>36</v>
      </c>
      <c r="E124" s="113" t="s">
        <v>451</v>
      </c>
      <c r="F124" s="113"/>
      <c r="G124" s="103">
        <f>G125</f>
        <v>232800</v>
      </c>
      <c r="H124" s="106">
        <f>H125</f>
        <v>0</v>
      </c>
      <c r="I124" s="106">
        <f t="shared" si="4"/>
        <v>0</v>
      </c>
    </row>
    <row r="125" spans="1:9" ht="20.25" customHeight="1">
      <c r="A125" s="123" t="s">
        <v>227</v>
      </c>
      <c r="B125" s="126" t="s">
        <v>193</v>
      </c>
      <c r="C125" s="127">
        <v>551</v>
      </c>
      <c r="D125" s="113" t="s">
        <v>36</v>
      </c>
      <c r="E125" s="113" t="s">
        <v>451</v>
      </c>
      <c r="F125" s="113" t="s">
        <v>81</v>
      </c>
      <c r="G125" s="103">
        <f>G126</f>
        <v>232800</v>
      </c>
      <c r="H125" s="103">
        <f>H126</f>
        <v>0</v>
      </c>
      <c r="I125" s="106">
        <f t="shared" si="4"/>
        <v>0</v>
      </c>
    </row>
    <row r="126" spans="1:9" ht="27" customHeight="1">
      <c r="A126" s="123" t="s">
        <v>219</v>
      </c>
      <c r="B126" s="126" t="s">
        <v>452</v>
      </c>
      <c r="C126" s="127">
        <v>551</v>
      </c>
      <c r="D126" s="113" t="s">
        <v>36</v>
      </c>
      <c r="E126" s="113" t="s">
        <v>451</v>
      </c>
      <c r="F126" s="113" t="s">
        <v>283</v>
      </c>
      <c r="G126" s="103">
        <v>232800</v>
      </c>
      <c r="H126" s="103">
        <v>0</v>
      </c>
      <c r="I126" s="106">
        <f t="shared" si="4"/>
        <v>0</v>
      </c>
    </row>
    <row r="127" spans="1:9" ht="16.5" customHeight="1">
      <c r="A127" s="123" t="s">
        <v>228</v>
      </c>
      <c r="B127" s="126" t="s">
        <v>25</v>
      </c>
      <c r="C127" s="126">
        <v>551</v>
      </c>
      <c r="D127" s="128" t="s">
        <v>26</v>
      </c>
      <c r="E127" s="128"/>
      <c r="F127" s="128"/>
      <c r="G127" s="155">
        <f>G128+G135</f>
        <v>4779112.7</v>
      </c>
      <c r="H127" s="155">
        <f>H128+H135</f>
        <v>4774040.79</v>
      </c>
      <c r="I127" s="106">
        <f t="shared" si="4"/>
        <v>99.89387339620595</v>
      </c>
    </row>
    <row r="128" spans="1:9" ht="16.5" customHeight="1">
      <c r="A128" s="123" t="s">
        <v>229</v>
      </c>
      <c r="B128" s="126" t="s">
        <v>284</v>
      </c>
      <c r="C128" s="126">
        <v>551</v>
      </c>
      <c r="D128" s="113" t="s">
        <v>281</v>
      </c>
      <c r="E128" s="113"/>
      <c r="F128" s="113"/>
      <c r="G128" s="103">
        <f>G129+G132</f>
        <v>140266.95</v>
      </c>
      <c r="H128" s="103">
        <f>H129+H132</f>
        <v>140266.95</v>
      </c>
      <c r="I128" s="106">
        <f t="shared" si="4"/>
        <v>100</v>
      </c>
    </row>
    <row r="129" spans="1:9" ht="16.5" customHeight="1">
      <c r="A129" s="123" t="s">
        <v>230</v>
      </c>
      <c r="B129" s="126" t="s">
        <v>285</v>
      </c>
      <c r="C129" s="126">
        <v>551</v>
      </c>
      <c r="D129" s="113" t="s">
        <v>281</v>
      </c>
      <c r="E129" s="113" t="s">
        <v>282</v>
      </c>
      <c r="F129" s="113"/>
      <c r="G129" s="103">
        <f>G130</f>
        <v>140266.95</v>
      </c>
      <c r="H129" s="106">
        <f>H130</f>
        <v>140266.95</v>
      </c>
      <c r="I129" s="106">
        <f t="shared" si="4"/>
        <v>100</v>
      </c>
    </row>
    <row r="130" spans="1:9" ht="29.25" customHeight="1">
      <c r="A130" s="123" t="s">
        <v>231</v>
      </c>
      <c r="B130" s="126" t="s">
        <v>193</v>
      </c>
      <c r="C130" s="126">
        <v>551</v>
      </c>
      <c r="D130" s="113" t="s">
        <v>281</v>
      </c>
      <c r="E130" s="113" t="s">
        <v>282</v>
      </c>
      <c r="F130" s="113" t="s">
        <v>81</v>
      </c>
      <c r="G130" s="103">
        <f>G131</f>
        <v>140266.95</v>
      </c>
      <c r="H130" s="106">
        <f>H131</f>
        <v>140266.95</v>
      </c>
      <c r="I130" s="106">
        <f t="shared" si="4"/>
        <v>100</v>
      </c>
    </row>
    <row r="131" spans="1:9" ht="28.5" customHeight="1">
      <c r="A131" s="123" t="s">
        <v>232</v>
      </c>
      <c r="B131" s="126" t="s">
        <v>83</v>
      </c>
      <c r="C131" s="126">
        <v>551</v>
      </c>
      <c r="D131" s="113" t="s">
        <v>281</v>
      </c>
      <c r="E131" s="113" t="s">
        <v>282</v>
      </c>
      <c r="F131" s="113" t="s">
        <v>283</v>
      </c>
      <c r="G131" s="103">
        <f>140266.95</f>
        <v>140266.95</v>
      </c>
      <c r="H131" s="103">
        <f>140266.95</f>
        <v>140266.95</v>
      </c>
      <c r="I131" s="106">
        <f t="shared" si="4"/>
        <v>100</v>
      </c>
    </row>
    <row r="132" spans="1:9" ht="28.5" customHeight="1">
      <c r="A132" s="123" t="s">
        <v>233</v>
      </c>
      <c r="B132" s="126" t="s">
        <v>83</v>
      </c>
      <c r="C132" s="126">
        <v>551</v>
      </c>
      <c r="D132" s="113" t="s">
        <v>323</v>
      </c>
      <c r="E132" s="113" t="s">
        <v>324</v>
      </c>
      <c r="F132" s="113" t="s">
        <v>81</v>
      </c>
      <c r="G132" s="103">
        <f>G133</f>
        <v>0</v>
      </c>
      <c r="H132" s="103">
        <f>H133</f>
        <v>0</v>
      </c>
      <c r="I132" s="106">
        <f>0</f>
        <v>0</v>
      </c>
    </row>
    <row r="133" spans="1:9" ht="28.5" customHeight="1">
      <c r="A133" s="123" t="s">
        <v>234</v>
      </c>
      <c r="B133" s="126" t="s">
        <v>83</v>
      </c>
      <c r="C133" s="126">
        <v>551</v>
      </c>
      <c r="D133" s="113" t="s">
        <v>323</v>
      </c>
      <c r="E133" s="113" t="s">
        <v>324</v>
      </c>
      <c r="F133" s="113" t="s">
        <v>53</v>
      </c>
      <c r="G133" s="103">
        <f>G134</f>
        <v>0</v>
      </c>
      <c r="H133" s="103">
        <f>H134</f>
        <v>0</v>
      </c>
      <c r="I133" s="106">
        <f>0</f>
        <v>0</v>
      </c>
    </row>
    <row r="134" spans="1:9" ht="28.5" customHeight="1">
      <c r="A134" s="123" t="s">
        <v>235</v>
      </c>
      <c r="B134" s="126" t="s">
        <v>83</v>
      </c>
      <c r="C134" s="126">
        <v>551</v>
      </c>
      <c r="D134" s="113" t="s">
        <v>323</v>
      </c>
      <c r="E134" s="113" t="s">
        <v>324</v>
      </c>
      <c r="F134" s="113" t="s">
        <v>283</v>
      </c>
      <c r="G134" s="103">
        <v>0</v>
      </c>
      <c r="H134" s="103">
        <v>0</v>
      </c>
      <c r="I134" s="106">
        <f>0</f>
        <v>0</v>
      </c>
    </row>
    <row r="135" spans="1:9" ht="46.5" customHeight="1">
      <c r="A135" s="123" t="s">
        <v>236</v>
      </c>
      <c r="B135" s="126" t="s">
        <v>366</v>
      </c>
      <c r="C135" s="126">
        <v>551</v>
      </c>
      <c r="D135" s="113" t="s">
        <v>26</v>
      </c>
      <c r="E135" s="113" t="s">
        <v>89</v>
      </c>
      <c r="F135" s="113"/>
      <c r="G135" s="103">
        <f>G136</f>
        <v>4638845.75</v>
      </c>
      <c r="H135" s="106">
        <f>H136</f>
        <v>4633773.84</v>
      </c>
      <c r="I135" s="106">
        <f aca="true" t="shared" si="7" ref="I135:I170">H135/G135*100</f>
        <v>99.890664396418</v>
      </c>
    </row>
    <row r="136" spans="1:9" ht="25.5" customHeight="1">
      <c r="A136" s="123" t="s">
        <v>71</v>
      </c>
      <c r="B136" s="126" t="s">
        <v>384</v>
      </c>
      <c r="C136" s="126">
        <v>551</v>
      </c>
      <c r="D136" s="113" t="s">
        <v>26</v>
      </c>
      <c r="E136" s="113" t="s">
        <v>57</v>
      </c>
      <c r="F136" s="113"/>
      <c r="G136" s="103">
        <f>G137</f>
        <v>4638845.75</v>
      </c>
      <c r="H136" s="106">
        <f>H137</f>
        <v>4633773.84</v>
      </c>
      <c r="I136" s="106">
        <f t="shared" si="7"/>
        <v>99.890664396418</v>
      </c>
    </row>
    <row r="137" spans="1:9" ht="18" customHeight="1">
      <c r="A137" s="123" t="s">
        <v>261</v>
      </c>
      <c r="B137" s="126" t="s">
        <v>183</v>
      </c>
      <c r="C137" s="126">
        <v>551</v>
      </c>
      <c r="D137" s="113" t="s">
        <v>27</v>
      </c>
      <c r="E137" s="113" t="s">
        <v>61</v>
      </c>
      <c r="F137" s="113"/>
      <c r="G137" s="103">
        <f>G138+G141+G144</f>
        <v>4638845.75</v>
      </c>
      <c r="H137" s="103">
        <f>H138+H141+H144</f>
        <v>4633773.84</v>
      </c>
      <c r="I137" s="106">
        <f t="shared" si="7"/>
        <v>99.890664396418</v>
      </c>
    </row>
    <row r="138" spans="1:9" ht="64.5" customHeight="1">
      <c r="A138" s="123" t="s">
        <v>262</v>
      </c>
      <c r="B138" s="126" t="s">
        <v>385</v>
      </c>
      <c r="C138" s="126">
        <v>551</v>
      </c>
      <c r="D138" s="113" t="s">
        <v>27</v>
      </c>
      <c r="E138" s="113" t="s">
        <v>62</v>
      </c>
      <c r="F138" s="113"/>
      <c r="G138" s="103">
        <f>G140</f>
        <v>3604458.44</v>
      </c>
      <c r="H138" s="106">
        <f>H139</f>
        <v>3601591.53</v>
      </c>
      <c r="I138" s="106">
        <f t="shared" si="7"/>
        <v>99.92046211524635</v>
      </c>
    </row>
    <row r="139" spans="1:9" ht="27.75" customHeight="1">
      <c r="A139" s="123" t="s">
        <v>263</v>
      </c>
      <c r="B139" s="126" t="s">
        <v>193</v>
      </c>
      <c r="C139" s="126">
        <v>551</v>
      </c>
      <c r="D139" s="113" t="s">
        <v>27</v>
      </c>
      <c r="E139" s="113" t="s">
        <v>62</v>
      </c>
      <c r="F139" s="113" t="s">
        <v>81</v>
      </c>
      <c r="G139" s="103">
        <f>G140</f>
        <v>3604458.44</v>
      </c>
      <c r="H139" s="106">
        <f>H140</f>
        <v>3601591.53</v>
      </c>
      <c r="I139" s="106">
        <f t="shared" si="7"/>
        <v>99.92046211524635</v>
      </c>
    </row>
    <row r="140" spans="1:9" ht="32.25" customHeight="1">
      <c r="A140" s="123" t="s">
        <v>264</v>
      </c>
      <c r="B140" s="126" t="s">
        <v>83</v>
      </c>
      <c r="C140" s="126">
        <v>551</v>
      </c>
      <c r="D140" s="113" t="s">
        <v>27</v>
      </c>
      <c r="E140" s="113" t="s">
        <v>62</v>
      </c>
      <c r="F140" s="113" t="s">
        <v>53</v>
      </c>
      <c r="G140" s="103">
        <f>3604458.44</f>
        <v>3604458.44</v>
      </c>
      <c r="H140" s="103">
        <v>3601591.53</v>
      </c>
      <c r="I140" s="106">
        <f t="shared" si="7"/>
        <v>99.92046211524635</v>
      </c>
    </row>
    <row r="141" spans="1:9" ht="72" customHeight="1">
      <c r="A141" s="123" t="s">
        <v>265</v>
      </c>
      <c r="B141" s="126" t="s">
        <v>386</v>
      </c>
      <c r="C141" s="127">
        <v>551</v>
      </c>
      <c r="D141" s="113" t="s">
        <v>27</v>
      </c>
      <c r="E141" s="113" t="s">
        <v>58</v>
      </c>
      <c r="F141" s="121"/>
      <c r="G141" s="103">
        <f>G143</f>
        <v>134500</v>
      </c>
      <c r="H141" s="106">
        <f>H143</f>
        <v>134500</v>
      </c>
      <c r="I141" s="106">
        <f t="shared" si="7"/>
        <v>100</v>
      </c>
    </row>
    <row r="142" spans="1:9" ht="25.5" customHeight="1">
      <c r="A142" s="123" t="s">
        <v>266</v>
      </c>
      <c r="B142" s="126" t="s">
        <v>193</v>
      </c>
      <c r="C142" s="127">
        <v>551</v>
      </c>
      <c r="D142" s="113" t="s">
        <v>27</v>
      </c>
      <c r="E142" s="113" t="s">
        <v>58</v>
      </c>
      <c r="F142" s="121">
        <v>200</v>
      </c>
      <c r="G142" s="103">
        <f>G143</f>
        <v>134500</v>
      </c>
      <c r="H142" s="106">
        <f>H143</f>
        <v>134500</v>
      </c>
      <c r="I142" s="106">
        <f t="shared" si="7"/>
        <v>100</v>
      </c>
    </row>
    <row r="143" spans="1:9" ht="24.75" customHeight="1">
      <c r="A143" s="123" t="s">
        <v>267</v>
      </c>
      <c r="B143" s="126" t="s">
        <v>83</v>
      </c>
      <c r="C143" s="127">
        <v>551</v>
      </c>
      <c r="D143" s="113" t="s">
        <v>27</v>
      </c>
      <c r="E143" s="113" t="s">
        <v>58</v>
      </c>
      <c r="F143" s="121">
        <v>240</v>
      </c>
      <c r="G143" s="103">
        <f>134500</f>
        <v>134500</v>
      </c>
      <c r="H143" s="103">
        <f>134500</f>
        <v>134500</v>
      </c>
      <c r="I143" s="106">
        <f t="shared" si="7"/>
        <v>100</v>
      </c>
    </row>
    <row r="144" spans="1:9" ht="69.75" customHeight="1">
      <c r="A144" s="123" t="s">
        <v>268</v>
      </c>
      <c r="B144" s="126" t="s">
        <v>387</v>
      </c>
      <c r="C144" s="127">
        <v>551</v>
      </c>
      <c r="D144" s="113" t="s">
        <v>27</v>
      </c>
      <c r="E144" s="113" t="s">
        <v>188</v>
      </c>
      <c r="F144" s="121"/>
      <c r="G144" s="103">
        <f>G146</f>
        <v>899887.31</v>
      </c>
      <c r="H144" s="106">
        <f>H145</f>
        <v>897682.31</v>
      </c>
      <c r="I144" s="106">
        <f t="shared" si="7"/>
        <v>99.75496931943623</v>
      </c>
    </row>
    <row r="145" spans="1:9" ht="25.5">
      <c r="A145" s="123" t="s">
        <v>269</v>
      </c>
      <c r="B145" s="126" t="s">
        <v>193</v>
      </c>
      <c r="C145" s="127">
        <v>551</v>
      </c>
      <c r="D145" s="113" t="s">
        <v>27</v>
      </c>
      <c r="E145" s="113" t="s">
        <v>188</v>
      </c>
      <c r="F145" s="121">
        <v>200</v>
      </c>
      <c r="G145" s="103">
        <f>G146</f>
        <v>899887.31</v>
      </c>
      <c r="H145" s="106">
        <f>H146</f>
        <v>897682.31</v>
      </c>
      <c r="I145" s="106">
        <f t="shared" si="7"/>
        <v>99.75496931943623</v>
      </c>
    </row>
    <row r="146" spans="1:9" ht="25.5">
      <c r="A146" s="123" t="s">
        <v>270</v>
      </c>
      <c r="B146" s="126" t="s">
        <v>83</v>
      </c>
      <c r="C146" s="127">
        <v>551</v>
      </c>
      <c r="D146" s="113" t="s">
        <v>27</v>
      </c>
      <c r="E146" s="113" t="s">
        <v>188</v>
      </c>
      <c r="F146" s="121">
        <v>240</v>
      </c>
      <c r="G146" s="103">
        <f>899887.31</f>
        <v>899887.31</v>
      </c>
      <c r="H146" s="103">
        <v>897682.31</v>
      </c>
      <c r="I146" s="106">
        <f t="shared" si="7"/>
        <v>99.75496931943623</v>
      </c>
    </row>
    <row r="147" spans="1:9" ht="19.5" customHeight="1">
      <c r="A147" s="123" t="s">
        <v>271</v>
      </c>
      <c r="B147" s="126" t="s">
        <v>127</v>
      </c>
      <c r="C147" s="126">
        <v>551</v>
      </c>
      <c r="D147" s="140" t="s">
        <v>0</v>
      </c>
      <c r="E147" s="140"/>
      <c r="F147" s="140"/>
      <c r="G147" s="155">
        <f>G150</f>
        <v>5780509</v>
      </c>
      <c r="H147" s="129">
        <f>H150</f>
        <v>5780508.3</v>
      </c>
      <c r="I147" s="106">
        <f t="shared" si="7"/>
        <v>99.99998789033975</v>
      </c>
    </row>
    <row r="148" spans="1:9" ht="15.75" customHeight="1">
      <c r="A148" s="123" t="s">
        <v>272</v>
      </c>
      <c r="B148" s="126" t="s">
        <v>215</v>
      </c>
      <c r="C148" s="126">
        <v>551</v>
      </c>
      <c r="D148" s="113" t="s">
        <v>1</v>
      </c>
      <c r="E148" s="113"/>
      <c r="F148" s="113"/>
      <c r="G148" s="103">
        <f>G149</f>
        <v>5780509</v>
      </c>
      <c r="H148" s="106">
        <f>H150</f>
        <v>5780508.3</v>
      </c>
      <c r="I148" s="106">
        <f t="shared" si="7"/>
        <v>99.99998789033975</v>
      </c>
    </row>
    <row r="149" spans="1:9" ht="39" customHeight="1">
      <c r="A149" s="123" t="s">
        <v>273</v>
      </c>
      <c r="B149" s="126" t="s">
        <v>388</v>
      </c>
      <c r="C149" s="126">
        <v>551</v>
      </c>
      <c r="D149" s="113" t="s">
        <v>1</v>
      </c>
      <c r="E149" s="113" t="s">
        <v>60</v>
      </c>
      <c r="F149" s="113"/>
      <c r="G149" s="103">
        <f>G150</f>
        <v>5780509</v>
      </c>
      <c r="H149" s="106">
        <f>H150</f>
        <v>5780508.3</v>
      </c>
      <c r="I149" s="106">
        <f t="shared" si="7"/>
        <v>99.99998789033975</v>
      </c>
    </row>
    <row r="150" spans="1:9" ht="26.25" customHeight="1">
      <c r="A150" s="123" t="s">
        <v>319</v>
      </c>
      <c r="B150" s="141" t="s">
        <v>389</v>
      </c>
      <c r="C150" s="127">
        <v>551</v>
      </c>
      <c r="D150" s="113" t="s">
        <v>1</v>
      </c>
      <c r="E150" s="113" t="s">
        <v>128</v>
      </c>
      <c r="F150" s="113"/>
      <c r="G150" s="103">
        <f>G151</f>
        <v>5780509</v>
      </c>
      <c r="H150" s="103">
        <f>H151</f>
        <v>5780508.3</v>
      </c>
      <c r="I150" s="106">
        <f t="shared" si="7"/>
        <v>99.99998789033975</v>
      </c>
    </row>
    <row r="151" spans="1:9" ht="90.75" customHeight="1">
      <c r="A151" s="123" t="s">
        <v>320</v>
      </c>
      <c r="B151" s="127" t="s">
        <v>390</v>
      </c>
      <c r="C151" s="127">
        <v>551</v>
      </c>
      <c r="D151" s="113" t="s">
        <v>1</v>
      </c>
      <c r="E151" s="113" t="s">
        <v>129</v>
      </c>
      <c r="F151" s="113"/>
      <c r="G151" s="103">
        <f>G153</f>
        <v>5780509</v>
      </c>
      <c r="H151" s="106">
        <f>H153</f>
        <v>5780508.3</v>
      </c>
      <c r="I151" s="106">
        <f t="shared" si="7"/>
        <v>99.99998789033975</v>
      </c>
    </row>
    <row r="152" spans="1:9" ht="24.75" customHeight="1">
      <c r="A152" s="123" t="s">
        <v>321</v>
      </c>
      <c r="B152" s="127" t="s">
        <v>216</v>
      </c>
      <c r="C152" s="127">
        <v>551</v>
      </c>
      <c r="D152" s="113" t="s">
        <v>1</v>
      </c>
      <c r="E152" s="113" t="s">
        <v>129</v>
      </c>
      <c r="F152" s="113" t="s">
        <v>148</v>
      </c>
      <c r="G152" s="103">
        <f>G153</f>
        <v>5780509</v>
      </c>
      <c r="H152" s="106">
        <f>H153</f>
        <v>5780508.3</v>
      </c>
      <c r="I152" s="106">
        <f t="shared" si="7"/>
        <v>99.99998789033975</v>
      </c>
    </row>
    <row r="153" spans="1:9" ht="13.5" customHeight="1">
      <c r="A153" s="123" t="s">
        <v>325</v>
      </c>
      <c r="B153" s="127" t="s">
        <v>189</v>
      </c>
      <c r="C153" s="127">
        <v>551</v>
      </c>
      <c r="D153" s="113" t="s">
        <v>1</v>
      </c>
      <c r="E153" s="113" t="s">
        <v>129</v>
      </c>
      <c r="F153" s="113" t="s">
        <v>59</v>
      </c>
      <c r="G153" s="103">
        <f>5780509</f>
        <v>5780509</v>
      </c>
      <c r="H153" s="103">
        <f>5780508.3</f>
        <v>5780508.3</v>
      </c>
      <c r="I153" s="106">
        <f t="shared" si="7"/>
        <v>99.99998789033975</v>
      </c>
    </row>
    <row r="154" spans="1:9" ht="74.25" customHeight="1">
      <c r="A154" s="123" t="s">
        <v>326</v>
      </c>
      <c r="B154" s="127" t="s">
        <v>391</v>
      </c>
      <c r="C154" s="127">
        <v>551</v>
      </c>
      <c r="D154" s="113" t="s">
        <v>1</v>
      </c>
      <c r="E154" s="113" t="s">
        <v>133</v>
      </c>
      <c r="F154" s="113"/>
      <c r="G154" s="103">
        <f>G156</f>
        <v>277000</v>
      </c>
      <c r="H154" s="106">
        <f>H155</f>
        <v>277000</v>
      </c>
      <c r="I154" s="106">
        <f t="shared" si="7"/>
        <v>100</v>
      </c>
    </row>
    <row r="155" spans="1:9" ht="25.5" customHeight="1">
      <c r="A155" s="123" t="s">
        <v>327</v>
      </c>
      <c r="B155" s="127" t="s">
        <v>47</v>
      </c>
      <c r="C155" s="127">
        <v>551</v>
      </c>
      <c r="D155" s="113" t="s">
        <v>1</v>
      </c>
      <c r="E155" s="113" t="s">
        <v>133</v>
      </c>
      <c r="F155" s="113" t="s">
        <v>149</v>
      </c>
      <c r="G155" s="103">
        <f>G156</f>
        <v>277000</v>
      </c>
      <c r="H155" s="106">
        <f>H156</f>
        <v>277000</v>
      </c>
      <c r="I155" s="106">
        <f t="shared" si="7"/>
        <v>100</v>
      </c>
    </row>
    <row r="156" spans="1:9" ht="15.75" customHeight="1">
      <c r="A156" s="123" t="s">
        <v>328</v>
      </c>
      <c r="B156" s="127" t="s">
        <v>46</v>
      </c>
      <c r="C156" s="127">
        <v>551</v>
      </c>
      <c r="D156" s="113" t="s">
        <v>1</v>
      </c>
      <c r="E156" s="113" t="s">
        <v>133</v>
      </c>
      <c r="F156" s="113" t="s">
        <v>150</v>
      </c>
      <c r="G156" s="103">
        <v>277000</v>
      </c>
      <c r="H156" s="103">
        <v>277000</v>
      </c>
      <c r="I156" s="106">
        <f t="shared" si="7"/>
        <v>100</v>
      </c>
    </row>
    <row r="157" spans="1:9" ht="20.25" customHeight="1">
      <c r="A157" s="123" t="s">
        <v>329</v>
      </c>
      <c r="B157" s="126" t="s">
        <v>3</v>
      </c>
      <c r="C157" s="126">
        <v>551</v>
      </c>
      <c r="D157" s="113" t="s">
        <v>4</v>
      </c>
      <c r="E157" s="113"/>
      <c r="F157" s="113"/>
      <c r="G157" s="103">
        <f>G163</f>
        <v>39658.12</v>
      </c>
      <c r="H157" s="106">
        <f>H163</f>
        <v>39658.12</v>
      </c>
      <c r="I157" s="106">
        <f t="shared" si="7"/>
        <v>100</v>
      </c>
    </row>
    <row r="158" spans="1:9" ht="20.25" customHeight="1">
      <c r="A158" s="123" t="s">
        <v>342</v>
      </c>
      <c r="B158" s="126" t="s">
        <v>214</v>
      </c>
      <c r="C158" s="126">
        <v>551</v>
      </c>
      <c r="D158" s="113" t="s">
        <v>5</v>
      </c>
      <c r="E158" s="113"/>
      <c r="F158" s="113"/>
      <c r="G158" s="103">
        <f>G159</f>
        <v>39658.12</v>
      </c>
      <c r="H158" s="106">
        <f>H159</f>
        <v>39658.12</v>
      </c>
      <c r="I158" s="106">
        <f t="shared" si="7"/>
        <v>100</v>
      </c>
    </row>
    <row r="159" spans="1:9" ht="44.25" customHeight="1">
      <c r="A159" s="123" t="s">
        <v>343</v>
      </c>
      <c r="B159" s="126" t="s">
        <v>366</v>
      </c>
      <c r="C159" s="126">
        <v>551</v>
      </c>
      <c r="D159" s="113" t="s">
        <v>5</v>
      </c>
      <c r="E159" s="113" t="s">
        <v>89</v>
      </c>
      <c r="F159" s="113"/>
      <c r="G159" s="103">
        <f>G163</f>
        <v>39658.12</v>
      </c>
      <c r="H159" s="106">
        <f>H163</f>
        <v>39658.12</v>
      </c>
      <c r="I159" s="106">
        <f t="shared" si="7"/>
        <v>100</v>
      </c>
    </row>
    <row r="160" spans="1:9" ht="28.5" customHeight="1">
      <c r="A160" s="123" t="s">
        <v>344</v>
      </c>
      <c r="B160" s="132" t="s">
        <v>392</v>
      </c>
      <c r="C160" s="126">
        <v>551</v>
      </c>
      <c r="D160" s="113" t="s">
        <v>5</v>
      </c>
      <c r="E160" s="113" t="s">
        <v>170</v>
      </c>
      <c r="F160" s="113"/>
      <c r="G160" s="103">
        <f>G163</f>
        <v>39658.12</v>
      </c>
      <c r="H160" s="106">
        <f>H163</f>
        <v>39658.12</v>
      </c>
      <c r="I160" s="106">
        <f t="shared" si="7"/>
        <v>100</v>
      </c>
    </row>
    <row r="161" spans="1:9" ht="77.25" customHeight="1">
      <c r="A161" s="123" t="s">
        <v>345</v>
      </c>
      <c r="B161" s="141" t="s">
        <v>393</v>
      </c>
      <c r="C161" s="126">
        <v>551</v>
      </c>
      <c r="D161" s="113" t="s">
        <v>5</v>
      </c>
      <c r="E161" s="113" t="s">
        <v>184</v>
      </c>
      <c r="F161" s="113"/>
      <c r="G161" s="103">
        <f>G162</f>
        <v>39658.12</v>
      </c>
      <c r="H161" s="106">
        <f>H162</f>
        <v>39658.12</v>
      </c>
      <c r="I161" s="106">
        <f t="shared" si="7"/>
        <v>100</v>
      </c>
    </row>
    <row r="162" spans="1:9" ht="15" customHeight="1">
      <c r="A162" s="123" t="s">
        <v>346</v>
      </c>
      <c r="B162" s="126" t="s">
        <v>185</v>
      </c>
      <c r="C162" s="126">
        <v>551</v>
      </c>
      <c r="D162" s="113" t="s">
        <v>5</v>
      </c>
      <c r="E162" s="113" t="s">
        <v>184</v>
      </c>
      <c r="F162" s="113" t="s">
        <v>134</v>
      </c>
      <c r="G162" s="103">
        <f>G163</f>
        <v>39658.12</v>
      </c>
      <c r="H162" s="106">
        <f>H163</f>
        <v>39658.12</v>
      </c>
      <c r="I162" s="106">
        <f t="shared" si="7"/>
        <v>100</v>
      </c>
    </row>
    <row r="163" spans="1:9" ht="14.25" customHeight="1">
      <c r="A163" s="123" t="s">
        <v>347</v>
      </c>
      <c r="B163" s="142" t="s">
        <v>186</v>
      </c>
      <c r="C163" s="126">
        <v>551</v>
      </c>
      <c r="D163" s="113" t="s">
        <v>5</v>
      </c>
      <c r="E163" s="113" t="s">
        <v>184</v>
      </c>
      <c r="F163" s="113" t="s">
        <v>135</v>
      </c>
      <c r="G163" s="112">
        <f>39658.12</f>
        <v>39658.12</v>
      </c>
      <c r="H163" s="112">
        <f>39658.12</f>
        <v>39658.12</v>
      </c>
      <c r="I163" s="106">
        <f t="shared" si="7"/>
        <v>100</v>
      </c>
    </row>
    <row r="164" spans="1:9" ht="20.25" customHeight="1" hidden="1">
      <c r="A164" s="123" t="s">
        <v>348</v>
      </c>
      <c r="B164" s="126" t="s">
        <v>33</v>
      </c>
      <c r="C164" s="126">
        <v>551</v>
      </c>
      <c r="D164" s="113" t="s">
        <v>9</v>
      </c>
      <c r="E164" s="113"/>
      <c r="F164" s="113"/>
      <c r="G164" s="155">
        <f aca="true" t="shared" si="8" ref="G164:H166">G165</f>
        <v>0</v>
      </c>
      <c r="H164" s="129">
        <f t="shared" si="8"/>
        <v>0</v>
      </c>
      <c r="I164" s="106" t="e">
        <f t="shared" si="7"/>
        <v>#DIV/0!</v>
      </c>
    </row>
    <row r="165" spans="1:9" ht="17.25" customHeight="1" hidden="1">
      <c r="A165" s="123" t="s">
        <v>349</v>
      </c>
      <c r="B165" s="126" t="s">
        <v>201</v>
      </c>
      <c r="C165" s="126">
        <v>551</v>
      </c>
      <c r="D165" s="113" t="s">
        <v>34</v>
      </c>
      <c r="E165" s="113"/>
      <c r="F165" s="113"/>
      <c r="G165" s="103">
        <f t="shared" si="8"/>
        <v>0</v>
      </c>
      <c r="H165" s="106">
        <f t="shared" si="8"/>
        <v>0</v>
      </c>
      <c r="I165" s="106" t="e">
        <f t="shared" si="7"/>
        <v>#DIV/0!</v>
      </c>
    </row>
    <row r="166" spans="1:9" ht="27" customHeight="1" hidden="1">
      <c r="A166" s="123" t="s">
        <v>350</v>
      </c>
      <c r="B166" s="126" t="s">
        <v>388</v>
      </c>
      <c r="C166" s="126">
        <v>551</v>
      </c>
      <c r="D166" s="113" t="s">
        <v>34</v>
      </c>
      <c r="E166" s="113" t="s">
        <v>60</v>
      </c>
      <c r="F166" s="113"/>
      <c r="G166" s="103">
        <f t="shared" si="8"/>
        <v>0</v>
      </c>
      <c r="H166" s="106">
        <f t="shared" si="8"/>
        <v>0</v>
      </c>
      <c r="I166" s="106" t="e">
        <f t="shared" si="7"/>
        <v>#DIV/0!</v>
      </c>
    </row>
    <row r="167" spans="1:9" ht="1.5" customHeight="1" hidden="1">
      <c r="A167" s="123" t="s">
        <v>354</v>
      </c>
      <c r="B167" s="141" t="s">
        <v>394</v>
      </c>
      <c r="C167" s="126">
        <v>551</v>
      </c>
      <c r="D167" s="113" t="s">
        <v>34</v>
      </c>
      <c r="E167" s="113" t="s">
        <v>128</v>
      </c>
      <c r="F167" s="113"/>
      <c r="G167" s="103">
        <f>G169</f>
        <v>0</v>
      </c>
      <c r="H167" s="106">
        <f>H169</f>
        <v>0</v>
      </c>
      <c r="I167" s="106" t="e">
        <f t="shared" si="7"/>
        <v>#DIV/0!</v>
      </c>
    </row>
    <row r="168" spans="1:9" ht="54" customHeight="1" hidden="1">
      <c r="A168" s="123" t="s">
        <v>355</v>
      </c>
      <c r="B168" s="126" t="s">
        <v>395</v>
      </c>
      <c r="C168" s="126">
        <v>551</v>
      </c>
      <c r="D168" s="113" t="s">
        <v>34</v>
      </c>
      <c r="E168" s="113" t="s">
        <v>136</v>
      </c>
      <c r="F168" s="113"/>
      <c r="G168" s="106">
        <f>G169</f>
        <v>0</v>
      </c>
      <c r="H168" s="106">
        <f>H169</f>
        <v>0</v>
      </c>
      <c r="I168" s="106" t="e">
        <f t="shared" si="7"/>
        <v>#DIV/0!</v>
      </c>
    </row>
    <row r="169" spans="1:9" ht="24.75" customHeight="1" hidden="1">
      <c r="A169" s="123" t="s">
        <v>356</v>
      </c>
      <c r="B169" s="126" t="s">
        <v>82</v>
      </c>
      <c r="C169" s="126">
        <v>551</v>
      </c>
      <c r="D169" s="113" t="s">
        <v>34</v>
      </c>
      <c r="E169" s="113" t="s">
        <v>136</v>
      </c>
      <c r="F169" s="113" t="s">
        <v>81</v>
      </c>
      <c r="G169" s="106">
        <f>G170</f>
        <v>0</v>
      </c>
      <c r="H169" s="106">
        <f>H170</f>
        <v>0</v>
      </c>
      <c r="I169" s="106" t="e">
        <f t="shared" si="7"/>
        <v>#DIV/0!</v>
      </c>
    </row>
    <row r="170" spans="1:9" ht="1.5" customHeight="1">
      <c r="A170" s="123" t="s">
        <v>357</v>
      </c>
      <c r="B170" s="126" t="s">
        <v>83</v>
      </c>
      <c r="C170" s="126">
        <v>551</v>
      </c>
      <c r="D170" s="113" t="s">
        <v>34</v>
      </c>
      <c r="E170" s="113" t="s">
        <v>136</v>
      </c>
      <c r="F170" s="113" t="s">
        <v>53</v>
      </c>
      <c r="G170" s="143">
        <v>0</v>
      </c>
      <c r="H170" s="143">
        <v>0</v>
      </c>
      <c r="I170" s="106" t="e">
        <f t="shared" si="7"/>
        <v>#DIV/0!</v>
      </c>
    </row>
    <row r="171" spans="1:9" ht="15.75" customHeight="1">
      <c r="A171" s="123" t="s">
        <v>358</v>
      </c>
      <c r="B171" s="127" t="s">
        <v>48</v>
      </c>
      <c r="C171" s="127"/>
      <c r="D171" s="121"/>
      <c r="E171" s="121"/>
      <c r="F171" s="113"/>
      <c r="G171" s="106">
        <v>0</v>
      </c>
      <c r="H171" s="106">
        <v>0</v>
      </c>
      <c r="I171" s="106">
        <v>0</v>
      </c>
    </row>
    <row r="172" spans="1:9" ht="12.75" customHeight="1">
      <c r="A172" s="123" t="s">
        <v>359</v>
      </c>
      <c r="B172" s="137" t="s">
        <v>7</v>
      </c>
      <c r="C172" s="137"/>
      <c r="D172" s="144"/>
      <c r="E172" s="101"/>
      <c r="F172" s="113"/>
      <c r="G172" s="114">
        <f>G12+G86+G102+G127+G147+G157+G164</f>
        <v>39214553.79</v>
      </c>
      <c r="H172" s="114">
        <f>H12+H86+H102+H127+H147+H157+H164</f>
        <v>38212847.18999999</v>
      </c>
      <c r="I172" s="106">
        <v>0</v>
      </c>
    </row>
    <row r="173" spans="6:9" ht="16.5">
      <c r="F173" s="148"/>
      <c r="G173" s="149"/>
      <c r="H173" s="149"/>
      <c r="I173" s="149"/>
    </row>
    <row r="174" spans="7:9" ht="12.75">
      <c r="G174" s="149"/>
      <c r="H174" s="149"/>
      <c r="I174" s="149"/>
    </row>
    <row r="175" ht="12.75">
      <c r="G175" s="149"/>
    </row>
    <row r="176" ht="12.75">
      <c r="G176" s="149"/>
    </row>
  </sheetData>
  <sheetProtection/>
  <mergeCells count="5">
    <mergeCell ref="D1:I1"/>
    <mergeCell ref="A6:I6"/>
    <mergeCell ref="A7:I7"/>
    <mergeCell ref="D2:I4"/>
    <mergeCell ref="H5:I5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7"/>
  <sheetViews>
    <sheetView zoomScale="110" zoomScaleNormal="110" workbookViewId="0" topLeftCell="B1">
      <selection activeCell="G27" sqref="G27"/>
    </sheetView>
  </sheetViews>
  <sheetFormatPr defaultColWidth="9.00390625" defaultRowHeight="12.75"/>
  <cols>
    <col min="1" max="1" width="5.00390625" style="65" hidden="1" customWidth="1"/>
    <col min="2" max="2" width="4.25390625" style="64" customWidth="1"/>
    <col min="3" max="3" width="27.75390625" style="66" customWidth="1"/>
    <col min="4" max="4" width="7.25390625" style="63" customWidth="1"/>
    <col min="5" max="5" width="12.25390625" style="63" customWidth="1"/>
    <col min="6" max="6" width="12.625" style="63" customWidth="1"/>
    <col min="7" max="7" width="11.75390625" style="63" customWidth="1"/>
    <col min="8" max="8" width="13.25390625" style="63" customWidth="1"/>
    <col min="9" max="9" width="12.375" style="63" customWidth="1"/>
    <col min="10" max="16384" width="9.125" style="63" customWidth="1"/>
  </cols>
  <sheetData>
    <row r="1" spans="2:9" ht="15.75">
      <c r="B1" s="3"/>
      <c r="C1" s="1"/>
      <c r="D1" s="218" t="s">
        <v>287</v>
      </c>
      <c r="E1" s="219"/>
      <c r="F1" s="219"/>
      <c r="G1" s="219"/>
      <c r="H1" s="219"/>
      <c r="I1" s="219"/>
    </row>
    <row r="2" spans="2:9" ht="15" customHeight="1">
      <c r="B2" s="3"/>
      <c r="C2" s="1"/>
      <c r="D2" s="220" t="s">
        <v>289</v>
      </c>
      <c r="E2" s="221"/>
      <c r="F2" s="221"/>
      <c r="G2" s="221"/>
      <c r="H2" s="221"/>
      <c r="I2" s="221"/>
    </row>
    <row r="3" spans="2:9" ht="15.75">
      <c r="B3" s="3"/>
      <c r="C3" s="1"/>
      <c r="D3" s="222"/>
      <c r="E3" s="222"/>
      <c r="F3" s="222"/>
      <c r="G3" s="222"/>
      <c r="H3" s="222"/>
      <c r="I3" s="222"/>
    </row>
    <row r="4" spans="2:9" ht="15.75">
      <c r="B4" s="3"/>
      <c r="C4" s="1"/>
      <c r="D4" s="222"/>
      <c r="E4" s="222"/>
      <c r="F4" s="222"/>
      <c r="G4" s="222"/>
      <c r="H4" s="222"/>
      <c r="I4" s="222"/>
    </row>
    <row r="5" spans="2:9" ht="15.75">
      <c r="B5" s="3"/>
      <c r="C5" s="1"/>
      <c r="D5" s="2"/>
      <c r="E5" s="116"/>
      <c r="F5" s="117"/>
      <c r="G5" s="212" t="s">
        <v>429</v>
      </c>
      <c r="H5" s="212"/>
      <c r="I5" s="212"/>
    </row>
    <row r="6" spans="2:9" ht="15.75">
      <c r="B6" s="3"/>
      <c r="C6" s="1"/>
      <c r="D6" s="2"/>
      <c r="E6" s="116"/>
      <c r="F6" s="117"/>
      <c r="G6" s="117"/>
      <c r="H6" s="118"/>
      <c r="I6" s="117"/>
    </row>
    <row r="7" spans="2:9" ht="15.75">
      <c r="B7" s="211" t="s">
        <v>29</v>
      </c>
      <c r="C7" s="211"/>
      <c r="D7" s="211"/>
      <c r="E7" s="211"/>
      <c r="F7" s="211"/>
      <c r="G7" s="211"/>
      <c r="H7" s="211"/>
      <c r="I7" s="211"/>
    </row>
    <row r="8" spans="2:9" ht="15.75">
      <c r="B8" s="212" t="s">
        <v>278</v>
      </c>
      <c r="C8" s="212"/>
      <c r="D8" s="212"/>
      <c r="E8" s="212"/>
      <c r="F8" s="212"/>
      <c r="G8" s="212"/>
      <c r="H8" s="212"/>
      <c r="I8" s="212"/>
    </row>
    <row r="9" spans="2:9" ht="18.75">
      <c r="B9" s="59"/>
      <c r="C9" s="8"/>
      <c r="D9" s="8"/>
      <c r="E9" s="8"/>
      <c r="F9" s="8"/>
      <c r="G9" s="8"/>
      <c r="H9" s="8"/>
      <c r="I9" s="8"/>
    </row>
    <row r="10" spans="2:9" ht="69" customHeight="1">
      <c r="B10" s="60" t="s">
        <v>14</v>
      </c>
      <c r="C10" s="60" t="s">
        <v>15</v>
      </c>
      <c r="D10" s="61" t="s">
        <v>16</v>
      </c>
      <c r="E10" s="36" t="s">
        <v>28</v>
      </c>
      <c r="F10" s="36" t="s">
        <v>38</v>
      </c>
      <c r="G10" s="36" t="s">
        <v>50</v>
      </c>
      <c r="H10" s="36" t="s">
        <v>279</v>
      </c>
      <c r="I10" s="36" t="s">
        <v>280</v>
      </c>
    </row>
    <row r="11" spans="2:9" ht="14.25">
      <c r="B11" s="32"/>
      <c r="C11" s="33" t="s">
        <v>17</v>
      </c>
      <c r="D11" s="33" t="s">
        <v>18</v>
      </c>
      <c r="E11" s="33" t="s">
        <v>19</v>
      </c>
      <c r="F11" s="33" t="s">
        <v>20</v>
      </c>
      <c r="G11" s="33" t="s">
        <v>21</v>
      </c>
      <c r="H11" s="33" t="s">
        <v>30</v>
      </c>
      <c r="I11" s="34">
        <v>7</v>
      </c>
    </row>
    <row r="12" spans="2:9" ht="22.5" customHeight="1">
      <c r="B12" s="32" t="s">
        <v>17</v>
      </c>
      <c r="C12" s="35" t="s">
        <v>49</v>
      </c>
      <c r="D12" s="32"/>
      <c r="E12" s="32"/>
      <c r="F12" s="32"/>
      <c r="G12" s="40"/>
      <c r="H12" s="40"/>
      <c r="I12" s="40"/>
    </row>
    <row r="13" spans="2:9" ht="18" customHeight="1">
      <c r="B13" s="32" t="s">
        <v>18</v>
      </c>
      <c r="C13" s="35" t="s">
        <v>40</v>
      </c>
      <c r="D13" s="32" t="s">
        <v>22</v>
      </c>
      <c r="E13" s="38"/>
      <c r="F13" s="38"/>
      <c r="G13" s="154">
        <f>G14+G20+G47+G53+G46</f>
        <v>6551143.61</v>
      </c>
      <c r="H13" s="154">
        <f>H14+H20+H47+H53</f>
        <v>6814612.61</v>
      </c>
      <c r="I13" s="154">
        <f>I14+I20+I47+I53</f>
        <v>7106133.430000001</v>
      </c>
    </row>
    <row r="14" spans="2:9" ht="54" customHeight="1">
      <c r="B14" s="32" t="s">
        <v>19</v>
      </c>
      <c r="C14" s="37" t="s">
        <v>41</v>
      </c>
      <c r="D14" s="43" t="s">
        <v>23</v>
      </c>
      <c r="E14" s="43"/>
      <c r="F14" s="43"/>
      <c r="G14" s="155">
        <f>G15</f>
        <v>648660.2</v>
      </c>
      <c r="H14" s="155">
        <f aca="true" t="shared" si="0" ref="G14:I16">H15</f>
        <v>648660.2</v>
      </c>
      <c r="I14" s="155">
        <f t="shared" si="0"/>
        <v>648660.2</v>
      </c>
    </row>
    <row r="15" spans="2:9" ht="27" customHeight="1">
      <c r="B15" s="32" t="s">
        <v>20</v>
      </c>
      <c r="C15" s="37" t="s">
        <v>63</v>
      </c>
      <c r="D15" s="38" t="s">
        <v>23</v>
      </c>
      <c r="E15" s="38" t="s">
        <v>65</v>
      </c>
      <c r="F15" s="38"/>
      <c r="G15" s="103">
        <f t="shared" si="0"/>
        <v>648660.2</v>
      </c>
      <c r="H15" s="103">
        <f t="shared" si="0"/>
        <v>648660.2</v>
      </c>
      <c r="I15" s="103">
        <f t="shared" si="0"/>
        <v>648660.2</v>
      </c>
    </row>
    <row r="16" spans="2:9" ht="26.25" customHeight="1">
      <c r="B16" s="32" t="s">
        <v>21</v>
      </c>
      <c r="C16" s="37" t="s">
        <v>66</v>
      </c>
      <c r="D16" s="38" t="s">
        <v>23</v>
      </c>
      <c r="E16" s="38" t="s">
        <v>64</v>
      </c>
      <c r="F16" s="38"/>
      <c r="G16" s="103">
        <f t="shared" si="0"/>
        <v>648660.2</v>
      </c>
      <c r="H16" s="103">
        <f t="shared" si="0"/>
        <v>648660.2</v>
      </c>
      <c r="I16" s="103">
        <f t="shared" si="0"/>
        <v>648660.2</v>
      </c>
    </row>
    <row r="17" spans="2:9" ht="79.5" customHeight="1">
      <c r="B17" s="32" t="s">
        <v>30</v>
      </c>
      <c r="C17" s="37" t="s">
        <v>67</v>
      </c>
      <c r="D17" s="38" t="s">
        <v>23</v>
      </c>
      <c r="E17" s="38" t="s">
        <v>51</v>
      </c>
      <c r="F17" s="38"/>
      <c r="G17" s="103">
        <f>G18</f>
        <v>648660.2</v>
      </c>
      <c r="H17" s="103">
        <f>G17</f>
        <v>648660.2</v>
      </c>
      <c r="I17" s="103">
        <f>H17</f>
        <v>648660.2</v>
      </c>
    </row>
    <row r="18" spans="2:9" ht="102">
      <c r="B18" s="32" t="s">
        <v>317</v>
      </c>
      <c r="C18" s="36" t="s">
        <v>68</v>
      </c>
      <c r="D18" s="38" t="s">
        <v>23</v>
      </c>
      <c r="E18" s="38" t="s">
        <v>51</v>
      </c>
      <c r="F18" s="38" t="s">
        <v>69</v>
      </c>
      <c r="G18" s="103">
        <f>G19</f>
        <v>648660.2</v>
      </c>
      <c r="H18" s="103">
        <f>H19</f>
        <v>681668.87</v>
      </c>
      <c r="I18" s="103">
        <v>649208.4</v>
      </c>
    </row>
    <row r="19" spans="2:9" ht="45" customHeight="1">
      <c r="B19" s="32" t="s">
        <v>318</v>
      </c>
      <c r="C19" s="37" t="s">
        <v>70</v>
      </c>
      <c r="D19" s="38" t="s">
        <v>23</v>
      </c>
      <c r="E19" s="38" t="s">
        <v>51</v>
      </c>
      <c r="F19" s="38" t="s">
        <v>71</v>
      </c>
      <c r="G19" s="103">
        <f>649208.45+27500-6549.6-22500.47+1001.82</f>
        <v>648660.2</v>
      </c>
      <c r="H19" s="103">
        <v>681668.87</v>
      </c>
      <c r="I19" s="103">
        <v>715752.32</v>
      </c>
    </row>
    <row r="20" spans="2:9" ht="79.5" customHeight="1">
      <c r="B20" s="32" t="s">
        <v>42</v>
      </c>
      <c r="C20" s="35" t="s">
        <v>37</v>
      </c>
      <c r="D20" s="58" t="s">
        <v>2</v>
      </c>
      <c r="E20" s="58"/>
      <c r="F20" s="58"/>
      <c r="G20" s="156">
        <f>G24+G26+G33+G29+G30</f>
        <v>5071409.14</v>
      </c>
      <c r="H20" s="156">
        <f>H24+H26+H33</f>
        <v>5693040.41</v>
      </c>
      <c r="I20" s="156">
        <f>I24+I26+I33</f>
        <v>5977691.23</v>
      </c>
    </row>
    <row r="21" spans="2:9" ht="33" customHeight="1">
      <c r="B21" s="32" t="s">
        <v>43</v>
      </c>
      <c r="C21" s="37" t="s">
        <v>63</v>
      </c>
      <c r="D21" s="39" t="s">
        <v>2</v>
      </c>
      <c r="E21" s="39" t="s">
        <v>65</v>
      </c>
      <c r="F21" s="39"/>
      <c r="G21" s="104">
        <f>G22+G27+G30</f>
        <v>4970115.71</v>
      </c>
      <c r="H21" s="104">
        <f>H22+H27</f>
        <v>5623616.41</v>
      </c>
      <c r="I21" s="104">
        <f>I24+I26</f>
        <v>5877602.23</v>
      </c>
    </row>
    <row r="22" spans="2:9" ht="69" customHeight="1">
      <c r="B22" s="32" t="s">
        <v>72</v>
      </c>
      <c r="C22" s="35" t="s">
        <v>73</v>
      </c>
      <c r="D22" s="39" t="s">
        <v>2</v>
      </c>
      <c r="E22" s="39" t="s">
        <v>52</v>
      </c>
      <c r="F22" s="39"/>
      <c r="G22" s="104">
        <f>G23+G26</f>
        <v>4924264.71</v>
      </c>
      <c r="H22" s="104">
        <f>H24+H26</f>
        <v>5597716.41</v>
      </c>
      <c r="I22" s="104">
        <f aca="true" t="shared" si="1" ref="G22:I23">I23</f>
        <v>3802466.49</v>
      </c>
    </row>
    <row r="23" spans="2:9" ht="114.75">
      <c r="B23" s="32" t="s">
        <v>74</v>
      </c>
      <c r="C23" s="79" t="s">
        <v>68</v>
      </c>
      <c r="D23" s="39" t="s">
        <v>2</v>
      </c>
      <c r="E23" s="39" t="s">
        <v>52</v>
      </c>
      <c r="F23" s="39" t="s">
        <v>69</v>
      </c>
      <c r="G23" s="104">
        <f t="shared" si="1"/>
        <v>3455445.4000000004</v>
      </c>
      <c r="H23" s="104">
        <f t="shared" si="1"/>
        <v>3802466.49</v>
      </c>
      <c r="I23" s="104">
        <f t="shared" si="1"/>
        <v>3802466.49</v>
      </c>
    </row>
    <row r="24" spans="2:9" ht="39" customHeight="1">
      <c r="B24" s="32" t="s">
        <v>75</v>
      </c>
      <c r="C24" s="35" t="s">
        <v>70</v>
      </c>
      <c r="D24" s="39" t="s">
        <v>2</v>
      </c>
      <c r="E24" s="39" t="s">
        <v>52</v>
      </c>
      <c r="F24" s="39" t="s">
        <v>71</v>
      </c>
      <c r="G24" s="103">
        <f>3795866.49-27500-14500+6549.6-235300.75+22500.47-92170.41</f>
        <v>3455445.4000000004</v>
      </c>
      <c r="H24" s="104">
        <v>3802466.49</v>
      </c>
      <c r="I24" s="102">
        <v>3802466.49</v>
      </c>
    </row>
    <row r="25" spans="2:9" ht="44.25" customHeight="1">
      <c r="B25" s="32" t="s">
        <v>76</v>
      </c>
      <c r="C25" s="35" t="s">
        <v>82</v>
      </c>
      <c r="D25" s="39" t="s">
        <v>2</v>
      </c>
      <c r="E25" s="39" t="s">
        <v>52</v>
      </c>
      <c r="F25" s="39" t="s">
        <v>81</v>
      </c>
      <c r="G25" s="104">
        <f>G26</f>
        <v>1468819.3099999998</v>
      </c>
      <c r="H25" s="104">
        <f>H26</f>
        <v>1795249.92</v>
      </c>
      <c r="I25" s="104">
        <f>I26</f>
        <v>2075135.74</v>
      </c>
    </row>
    <row r="26" spans="2:9" ht="53.25" customHeight="1">
      <c r="B26" s="32" t="s">
        <v>44</v>
      </c>
      <c r="C26" s="35" t="s">
        <v>83</v>
      </c>
      <c r="D26" s="39" t="s">
        <v>2</v>
      </c>
      <c r="E26" s="39" t="s">
        <v>52</v>
      </c>
      <c r="F26" s="39" t="s">
        <v>53</v>
      </c>
      <c r="G26" s="103">
        <f>1377684+136216.7-20000-6000-22286.69-2826.57-5600-5541-6810-1506+1-0.29+8658.56-13170.92+21921.66+38223.42-30144.56</f>
        <v>1468819.3099999998</v>
      </c>
      <c r="H26" s="104">
        <v>1795249.92</v>
      </c>
      <c r="I26" s="102">
        <v>2075135.74</v>
      </c>
    </row>
    <row r="27" spans="2:9" ht="114.75">
      <c r="B27" s="32" t="s">
        <v>254</v>
      </c>
      <c r="C27" s="71" t="s">
        <v>246</v>
      </c>
      <c r="D27" s="39" t="s">
        <v>2</v>
      </c>
      <c r="E27" s="39" t="s">
        <v>247</v>
      </c>
      <c r="F27" s="39"/>
      <c r="G27" s="105">
        <f>G28</f>
        <v>25700</v>
      </c>
      <c r="H27" s="104">
        <f>H28</f>
        <v>25900</v>
      </c>
      <c r="I27" s="102">
        <f>I28</f>
        <v>25900</v>
      </c>
    </row>
    <row r="28" spans="2:9" ht="25.5" customHeight="1">
      <c r="B28" s="32" t="s">
        <v>255</v>
      </c>
      <c r="C28" s="71" t="s">
        <v>187</v>
      </c>
      <c r="D28" s="39" t="s">
        <v>2</v>
      </c>
      <c r="E28" s="39" t="s">
        <v>247</v>
      </c>
      <c r="F28" s="39" t="s">
        <v>81</v>
      </c>
      <c r="G28" s="150">
        <f>G29</f>
        <v>25700</v>
      </c>
      <c r="H28" s="104">
        <v>25900</v>
      </c>
      <c r="I28" s="102">
        <v>25900</v>
      </c>
    </row>
    <row r="29" spans="2:9" ht="24.75" customHeight="1">
      <c r="B29" s="32" t="s">
        <v>256</v>
      </c>
      <c r="C29" s="71" t="s">
        <v>83</v>
      </c>
      <c r="D29" s="39" t="s">
        <v>2</v>
      </c>
      <c r="E29" s="39" t="s">
        <v>247</v>
      </c>
      <c r="F29" s="39" t="s">
        <v>53</v>
      </c>
      <c r="G29" s="150">
        <v>25700</v>
      </c>
      <c r="H29" s="104">
        <v>25900</v>
      </c>
      <c r="I29" s="102">
        <v>25900</v>
      </c>
    </row>
    <row r="30" spans="2:9" ht="24.75" customHeight="1">
      <c r="B30" s="32" t="s">
        <v>257</v>
      </c>
      <c r="C30" s="126" t="s">
        <v>73</v>
      </c>
      <c r="D30" s="113" t="s">
        <v>2</v>
      </c>
      <c r="E30" s="113" t="s">
        <v>335</v>
      </c>
      <c r="F30" s="113"/>
      <c r="G30" s="151">
        <f>G31</f>
        <v>20151</v>
      </c>
      <c r="H30" s="104">
        <v>0</v>
      </c>
      <c r="I30" s="102">
        <v>0</v>
      </c>
    </row>
    <row r="31" spans="2:9" ht="24.75" customHeight="1">
      <c r="B31" s="32" t="s">
        <v>151</v>
      </c>
      <c r="C31" s="126" t="s">
        <v>68</v>
      </c>
      <c r="D31" s="113" t="s">
        <v>2</v>
      </c>
      <c r="E31" s="113" t="s">
        <v>335</v>
      </c>
      <c r="F31" s="113" t="s">
        <v>69</v>
      </c>
      <c r="G31" s="151">
        <f>G32</f>
        <v>20151</v>
      </c>
      <c r="H31" s="104">
        <v>0</v>
      </c>
      <c r="I31" s="102">
        <v>0</v>
      </c>
    </row>
    <row r="32" spans="2:9" ht="123" customHeight="1">
      <c r="B32" s="32" t="s">
        <v>84</v>
      </c>
      <c r="C32" s="126" t="s">
        <v>334</v>
      </c>
      <c r="D32" s="113" t="s">
        <v>2</v>
      </c>
      <c r="E32" s="113" t="s">
        <v>335</v>
      </c>
      <c r="F32" s="113" t="s">
        <v>71</v>
      </c>
      <c r="G32" s="151">
        <f>18164+1987</f>
        <v>20151</v>
      </c>
      <c r="H32" s="104">
        <v>0</v>
      </c>
      <c r="I32" s="102">
        <v>0</v>
      </c>
    </row>
    <row r="33" spans="2:9" ht="78.75" customHeight="1">
      <c r="B33" s="32" t="s">
        <v>85</v>
      </c>
      <c r="C33" s="126" t="s">
        <v>252</v>
      </c>
      <c r="D33" s="39" t="s">
        <v>2</v>
      </c>
      <c r="E33" s="39" t="s">
        <v>89</v>
      </c>
      <c r="F33" s="39"/>
      <c r="G33" s="104">
        <f>G34</f>
        <v>101293.43</v>
      </c>
      <c r="H33" s="104">
        <f>H34</f>
        <v>95324</v>
      </c>
      <c r="I33" s="104">
        <f>I34</f>
        <v>100089</v>
      </c>
    </row>
    <row r="34" spans="2:9" ht="51" customHeight="1">
      <c r="B34" s="32" t="s">
        <v>86</v>
      </c>
      <c r="C34" s="67" t="s">
        <v>240</v>
      </c>
      <c r="D34" s="39" t="s">
        <v>2</v>
      </c>
      <c r="E34" s="39" t="s">
        <v>170</v>
      </c>
      <c r="F34" s="39"/>
      <c r="G34" s="104">
        <f>G37+G40+G43</f>
        <v>101293.43</v>
      </c>
      <c r="H34" s="104">
        <f>H37+H40</f>
        <v>95324</v>
      </c>
      <c r="I34" s="104">
        <f>I37+I40</f>
        <v>100089</v>
      </c>
    </row>
    <row r="35" spans="2:9" ht="178.5">
      <c r="B35" s="32" t="s">
        <v>87</v>
      </c>
      <c r="C35" s="36" t="s">
        <v>253</v>
      </c>
      <c r="D35" s="38" t="s">
        <v>2</v>
      </c>
      <c r="E35" s="38" t="s">
        <v>171</v>
      </c>
      <c r="F35" s="38"/>
      <c r="G35" s="103">
        <v>9370</v>
      </c>
      <c r="H35" s="103">
        <v>9370</v>
      </c>
      <c r="I35" s="102">
        <v>9370</v>
      </c>
    </row>
    <row r="36" spans="2:9" ht="53.25" customHeight="1">
      <c r="B36" s="32" t="s">
        <v>88</v>
      </c>
      <c r="C36" s="37" t="s">
        <v>47</v>
      </c>
      <c r="D36" s="38" t="s">
        <v>2</v>
      </c>
      <c r="E36" s="38" t="s">
        <v>171</v>
      </c>
      <c r="F36" s="38" t="s">
        <v>149</v>
      </c>
      <c r="G36" s="103">
        <v>9370</v>
      </c>
      <c r="H36" s="103">
        <v>9370</v>
      </c>
      <c r="I36" s="102">
        <v>9370</v>
      </c>
    </row>
    <row r="37" spans="2:9" ht="26.25" customHeight="1">
      <c r="B37" s="32" t="s">
        <v>92</v>
      </c>
      <c r="C37" s="37" t="s">
        <v>46</v>
      </c>
      <c r="D37" s="38" t="s">
        <v>2</v>
      </c>
      <c r="E37" s="38" t="s">
        <v>171</v>
      </c>
      <c r="F37" s="38" t="s">
        <v>150</v>
      </c>
      <c r="G37" s="103">
        <v>9370</v>
      </c>
      <c r="H37" s="103">
        <v>9839</v>
      </c>
      <c r="I37" s="102">
        <v>10330</v>
      </c>
    </row>
    <row r="38" spans="2:9" ht="140.25">
      <c r="B38" s="32" t="s">
        <v>93</v>
      </c>
      <c r="C38" s="36" t="s">
        <v>396</v>
      </c>
      <c r="D38" s="38" t="s">
        <v>2</v>
      </c>
      <c r="E38" s="38" t="s">
        <v>172</v>
      </c>
      <c r="F38" s="38"/>
      <c r="G38" s="103">
        <f>G39</f>
        <v>81414</v>
      </c>
      <c r="H38" s="103">
        <v>81414</v>
      </c>
      <c r="I38" s="102">
        <v>81414</v>
      </c>
    </row>
    <row r="39" spans="2:9" ht="51" customHeight="1">
      <c r="B39" s="32" t="s">
        <v>94</v>
      </c>
      <c r="C39" s="37" t="s">
        <v>47</v>
      </c>
      <c r="D39" s="38" t="s">
        <v>2</v>
      </c>
      <c r="E39" s="38" t="s">
        <v>172</v>
      </c>
      <c r="F39" s="38" t="s">
        <v>149</v>
      </c>
      <c r="G39" s="103">
        <f>G40</f>
        <v>81414</v>
      </c>
      <c r="H39" s="103">
        <v>81414</v>
      </c>
      <c r="I39" s="102">
        <v>81414</v>
      </c>
    </row>
    <row r="40" spans="2:9" ht="25.5" customHeight="1">
      <c r="B40" s="32" t="s">
        <v>258</v>
      </c>
      <c r="C40" s="37" t="s">
        <v>46</v>
      </c>
      <c r="D40" s="38" t="s">
        <v>2</v>
      </c>
      <c r="E40" s="38" t="s">
        <v>172</v>
      </c>
      <c r="F40" s="38" t="s">
        <v>150</v>
      </c>
      <c r="G40" s="103">
        <v>81414</v>
      </c>
      <c r="H40" s="103">
        <v>85485</v>
      </c>
      <c r="I40" s="102">
        <v>89759</v>
      </c>
    </row>
    <row r="41" spans="2:9" ht="153">
      <c r="B41" s="32" t="s">
        <v>259</v>
      </c>
      <c r="C41" s="37" t="s">
        <v>397</v>
      </c>
      <c r="D41" s="38" t="s">
        <v>2</v>
      </c>
      <c r="E41" s="38" t="s">
        <v>249</v>
      </c>
      <c r="F41" s="38"/>
      <c r="G41" s="103">
        <f>G43</f>
        <v>10509.43</v>
      </c>
      <c r="H41" s="103">
        <v>15750</v>
      </c>
      <c r="I41" s="102">
        <v>16538</v>
      </c>
    </row>
    <row r="42" spans="2:9" ht="25.5" customHeight="1">
      <c r="B42" s="32" t="s">
        <v>260</v>
      </c>
      <c r="C42" s="37" t="s">
        <v>204</v>
      </c>
      <c r="D42" s="38" t="s">
        <v>2</v>
      </c>
      <c r="E42" s="38" t="s">
        <v>249</v>
      </c>
      <c r="F42" s="38" t="s">
        <v>194</v>
      </c>
      <c r="G42" s="103">
        <f>G43</f>
        <v>10509.43</v>
      </c>
      <c r="H42" s="103">
        <v>15750</v>
      </c>
      <c r="I42" s="102">
        <v>16538</v>
      </c>
    </row>
    <row r="43" spans="2:9" ht="25.5" customHeight="1">
      <c r="B43" s="32" t="s">
        <v>95</v>
      </c>
      <c r="C43" s="37" t="s">
        <v>251</v>
      </c>
      <c r="D43" s="38" t="s">
        <v>2</v>
      </c>
      <c r="E43" s="38" t="s">
        <v>249</v>
      </c>
      <c r="F43" s="38" t="s">
        <v>250</v>
      </c>
      <c r="G43" s="103">
        <f>15000-4490.57</f>
        <v>10509.43</v>
      </c>
      <c r="H43" s="103">
        <v>15750</v>
      </c>
      <c r="I43" s="102">
        <v>16538</v>
      </c>
    </row>
    <row r="44" spans="2:9" ht="27" customHeight="1">
      <c r="B44" s="32" t="s">
        <v>96</v>
      </c>
      <c r="C44" s="37" t="s">
        <v>241</v>
      </c>
      <c r="D44" s="38" t="s">
        <v>242</v>
      </c>
      <c r="E44" s="38" t="s">
        <v>243</v>
      </c>
      <c r="F44" s="38"/>
      <c r="G44" s="108">
        <f>G46</f>
        <v>94006.66</v>
      </c>
      <c r="H44" s="108">
        <v>0</v>
      </c>
      <c r="I44" s="154">
        <v>0</v>
      </c>
    </row>
    <row r="45" spans="2:9" ht="25.5" customHeight="1">
      <c r="B45" s="32" t="s">
        <v>97</v>
      </c>
      <c r="C45" s="35" t="s">
        <v>204</v>
      </c>
      <c r="D45" s="38" t="s">
        <v>242</v>
      </c>
      <c r="E45" s="38" t="s">
        <v>243</v>
      </c>
      <c r="F45" s="38" t="s">
        <v>194</v>
      </c>
      <c r="G45" s="103">
        <f>G46</f>
        <v>94006.66</v>
      </c>
      <c r="H45" s="103">
        <v>0</v>
      </c>
      <c r="I45" s="102">
        <v>0</v>
      </c>
    </row>
    <row r="46" spans="2:9" ht="12" customHeight="1">
      <c r="B46" s="32" t="s">
        <v>98</v>
      </c>
      <c r="C46" s="37" t="s">
        <v>244</v>
      </c>
      <c r="D46" s="38" t="s">
        <v>242</v>
      </c>
      <c r="E46" s="38" t="s">
        <v>243</v>
      </c>
      <c r="F46" s="38" t="s">
        <v>245</v>
      </c>
      <c r="G46" s="103">
        <f>157608-28745-3000-31856.34</f>
        <v>94006.66</v>
      </c>
      <c r="H46" s="103">
        <v>0</v>
      </c>
      <c r="I46" s="102">
        <v>0</v>
      </c>
    </row>
    <row r="47" spans="2:9" ht="13.5" customHeight="1">
      <c r="B47" s="32" t="s">
        <v>99</v>
      </c>
      <c r="C47" s="35" t="s">
        <v>24</v>
      </c>
      <c r="D47" s="39" t="s">
        <v>31</v>
      </c>
      <c r="E47" s="39"/>
      <c r="F47" s="39"/>
      <c r="G47" s="153">
        <f aca="true" t="shared" si="2" ref="G47:I49">G48</f>
        <v>0</v>
      </c>
      <c r="H47" s="153">
        <f t="shared" si="2"/>
        <v>25000</v>
      </c>
      <c r="I47" s="154">
        <f t="shared" si="2"/>
        <v>25000</v>
      </c>
    </row>
    <row r="48" spans="2:9" ht="39.75" customHeight="1">
      <c r="B48" s="32" t="s">
        <v>100</v>
      </c>
      <c r="C48" s="35" t="s">
        <v>77</v>
      </c>
      <c r="D48" s="39" t="s">
        <v>31</v>
      </c>
      <c r="E48" s="39" t="s">
        <v>64</v>
      </c>
      <c r="F48" s="39"/>
      <c r="G48" s="104">
        <f t="shared" si="2"/>
        <v>0</v>
      </c>
      <c r="H48" s="104">
        <f t="shared" si="2"/>
        <v>25000</v>
      </c>
      <c r="I48" s="102">
        <f t="shared" si="2"/>
        <v>25000</v>
      </c>
    </row>
    <row r="49" spans="2:9" ht="51" customHeight="1">
      <c r="B49" s="32" t="s">
        <v>101</v>
      </c>
      <c r="C49" s="35" t="s">
        <v>78</v>
      </c>
      <c r="D49" s="39" t="s">
        <v>31</v>
      </c>
      <c r="E49" s="39" t="s">
        <v>64</v>
      </c>
      <c r="F49" s="39"/>
      <c r="G49" s="104">
        <f t="shared" si="2"/>
        <v>0</v>
      </c>
      <c r="H49" s="104">
        <f t="shared" si="2"/>
        <v>25000</v>
      </c>
      <c r="I49" s="102">
        <f t="shared" si="2"/>
        <v>25000</v>
      </c>
    </row>
    <row r="50" spans="2:9" ht="51" customHeight="1">
      <c r="B50" s="32" t="s">
        <v>104</v>
      </c>
      <c r="C50" s="35" t="s">
        <v>79</v>
      </c>
      <c r="D50" s="39" t="s">
        <v>31</v>
      </c>
      <c r="E50" s="39" t="s">
        <v>168</v>
      </c>
      <c r="F50" s="39"/>
      <c r="G50" s="104">
        <f>G52</f>
        <v>0</v>
      </c>
      <c r="H50" s="104">
        <f>H52</f>
        <v>25000</v>
      </c>
      <c r="I50" s="102">
        <f>I52</f>
        <v>25000</v>
      </c>
    </row>
    <row r="51" spans="2:9" ht="40.5" customHeight="1">
      <c r="B51" s="32" t="s">
        <v>105</v>
      </c>
      <c r="C51" s="35" t="s">
        <v>211</v>
      </c>
      <c r="D51" s="39" t="s">
        <v>31</v>
      </c>
      <c r="E51" s="39" t="s">
        <v>168</v>
      </c>
      <c r="F51" s="39" t="s">
        <v>81</v>
      </c>
      <c r="G51" s="104">
        <f>G52</f>
        <v>0</v>
      </c>
      <c r="H51" s="104">
        <f>H52</f>
        <v>25000</v>
      </c>
      <c r="I51" s="104">
        <f>I52</f>
        <v>25000</v>
      </c>
    </row>
    <row r="52" spans="2:9" ht="51" customHeight="1">
      <c r="B52" s="32" t="s">
        <v>106</v>
      </c>
      <c r="C52" s="35" t="s">
        <v>80</v>
      </c>
      <c r="D52" s="39" t="s">
        <v>31</v>
      </c>
      <c r="E52" s="39" t="s">
        <v>168</v>
      </c>
      <c r="F52" s="39" t="s">
        <v>53</v>
      </c>
      <c r="G52" s="104">
        <v>0</v>
      </c>
      <c r="H52" s="104">
        <v>25000</v>
      </c>
      <c r="I52" s="102">
        <v>25000</v>
      </c>
    </row>
    <row r="53" spans="2:9" ht="41.25" customHeight="1">
      <c r="B53" s="32" t="s">
        <v>107</v>
      </c>
      <c r="C53" s="35" t="s">
        <v>218</v>
      </c>
      <c r="D53" s="39" t="s">
        <v>32</v>
      </c>
      <c r="E53" s="39"/>
      <c r="F53" s="39"/>
      <c r="G53" s="153">
        <f>G54</f>
        <v>737067.6100000001</v>
      </c>
      <c r="H53" s="153">
        <f>H54</f>
        <v>447912</v>
      </c>
      <c r="I53" s="153">
        <f>I54</f>
        <v>454782</v>
      </c>
    </row>
    <row r="54" spans="2:9" ht="78" customHeight="1">
      <c r="B54" s="32" t="s">
        <v>108</v>
      </c>
      <c r="C54" s="35" t="s">
        <v>398</v>
      </c>
      <c r="D54" s="39" t="s">
        <v>32</v>
      </c>
      <c r="E54" s="39" t="s">
        <v>89</v>
      </c>
      <c r="F54" s="39"/>
      <c r="G54" s="104">
        <f>G55+G79</f>
        <v>737067.6100000001</v>
      </c>
      <c r="H54" s="104">
        <f>H55+H72</f>
        <v>447912</v>
      </c>
      <c r="I54" s="104">
        <f>I55+I72</f>
        <v>454782</v>
      </c>
    </row>
    <row r="55" spans="2:9" ht="51.75" customHeight="1">
      <c r="B55" s="32" t="s">
        <v>109</v>
      </c>
      <c r="C55" s="35" t="s">
        <v>367</v>
      </c>
      <c r="D55" s="39" t="s">
        <v>32</v>
      </c>
      <c r="E55" s="39" t="s">
        <v>57</v>
      </c>
      <c r="F55" s="39"/>
      <c r="G55" s="104">
        <f>G56</f>
        <v>734067.6100000001</v>
      </c>
      <c r="H55" s="104">
        <f>H56</f>
        <v>445392</v>
      </c>
      <c r="I55" s="104">
        <f>I56</f>
        <v>452136</v>
      </c>
    </row>
    <row r="56" spans="2:9" ht="27" customHeight="1">
      <c r="B56" s="32" t="s">
        <v>110</v>
      </c>
      <c r="C56" s="35" t="s">
        <v>90</v>
      </c>
      <c r="D56" s="39" t="s">
        <v>32</v>
      </c>
      <c r="E56" s="39" t="s">
        <v>61</v>
      </c>
      <c r="F56" s="39"/>
      <c r="G56" s="104">
        <f>G57+G60+G72+G76+G69+G66</f>
        <v>734067.6100000001</v>
      </c>
      <c r="H56" s="104">
        <f>H57+H60</f>
        <v>445392</v>
      </c>
      <c r="I56" s="104">
        <f>I57+I60</f>
        <v>452136</v>
      </c>
    </row>
    <row r="57" spans="2:9" ht="140.25">
      <c r="B57" s="32" t="s">
        <v>111</v>
      </c>
      <c r="C57" s="181" t="s">
        <v>368</v>
      </c>
      <c r="D57" s="42" t="s">
        <v>32</v>
      </c>
      <c r="E57" s="42" t="s">
        <v>56</v>
      </c>
      <c r="F57" s="42"/>
      <c r="G57" s="103">
        <f aca="true" t="shared" si="3" ref="G57:I58">G58</f>
        <v>587161.54</v>
      </c>
      <c r="H57" s="103">
        <f t="shared" si="3"/>
        <v>421053</v>
      </c>
      <c r="I57" s="103">
        <f t="shared" si="3"/>
        <v>426580</v>
      </c>
    </row>
    <row r="58" spans="2:9" ht="40.5" customHeight="1">
      <c r="B58" s="32" t="s">
        <v>112</v>
      </c>
      <c r="C58" s="35" t="s">
        <v>211</v>
      </c>
      <c r="D58" s="42" t="s">
        <v>32</v>
      </c>
      <c r="E58" s="42" t="s">
        <v>56</v>
      </c>
      <c r="F58" s="42" t="s">
        <v>81</v>
      </c>
      <c r="G58" s="103">
        <f t="shared" si="3"/>
        <v>587161.54</v>
      </c>
      <c r="H58" s="103">
        <f t="shared" si="3"/>
        <v>421053</v>
      </c>
      <c r="I58" s="103">
        <f t="shared" si="3"/>
        <v>426580</v>
      </c>
    </row>
    <row r="59" spans="2:9" ht="51.75" customHeight="1">
      <c r="B59" s="32" t="s">
        <v>290</v>
      </c>
      <c r="C59" s="35" t="s">
        <v>80</v>
      </c>
      <c r="D59" s="42" t="s">
        <v>32</v>
      </c>
      <c r="E59" s="42" t="s">
        <v>56</v>
      </c>
      <c r="F59" s="42" t="s">
        <v>53</v>
      </c>
      <c r="G59" s="103">
        <f>459328-100010+20000+11762.26+25641.29-5000-8876.49+199000+115949.17-122807.67-7825.02</f>
        <v>587161.54</v>
      </c>
      <c r="H59" s="103">
        <v>421053</v>
      </c>
      <c r="I59" s="103">
        <v>426580</v>
      </c>
    </row>
    <row r="60" spans="2:9" ht="127.5">
      <c r="B60" s="32" t="s">
        <v>291</v>
      </c>
      <c r="C60" s="41" t="s">
        <v>369</v>
      </c>
      <c r="D60" s="42" t="s">
        <v>32</v>
      </c>
      <c r="E60" s="42" t="s">
        <v>91</v>
      </c>
      <c r="F60" s="42"/>
      <c r="G60" s="103">
        <f>G62+G63</f>
        <v>76529.92</v>
      </c>
      <c r="H60" s="103">
        <f>H62</f>
        <v>24339</v>
      </c>
      <c r="I60" s="103">
        <f>I62</f>
        <v>25556</v>
      </c>
    </row>
    <row r="61" spans="2:9" ht="38.25" customHeight="1">
      <c r="B61" s="32" t="s">
        <v>292</v>
      </c>
      <c r="C61" s="35" t="s">
        <v>211</v>
      </c>
      <c r="D61" s="42" t="s">
        <v>32</v>
      </c>
      <c r="E61" s="42" t="s">
        <v>91</v>
      </c>
      <c r="F61" s="42" t="s">
        <v>53</v>
      </c>
      <c r="G61" s="103">
        <f>G62</f>
        <v>36529.92</v>
      </c>
      <c r="H61" s="103">
        <f>H62</f>
        <v>24339</v>
      </c>
      <c r="I61" s="103">
        <f>I62</f>
        <v>25556</v>
      </c>
    </row>
    <row r="62" spans="2:9" ht="51.75" customHeight="1">
      <c r="B62" s="32" t="s">
        <v>113</v>
      </c>
      <c r="C62" s="35" t="s">
        <v>80</v>
      </c>
      <c r="D62" s="42" t="s">
        <v>32</v>
      </c>
      <c r="E62" s="42" t="s">
        <v>91</v>
      </c>
      <c r="F62" s="42" t="s">
        <v>53</v>
      </c>
      <c r="G62" s="103">
        <f>23180+13350-0.8-173.92+174.64</f>
        <v>36529.92</v>
      </c>
      <c r="H62" s="103">
        <v>24339</v>
      </c>
      <c r="I62" s="103">
        <v>25556</v>
      </c>
    </row>
    <row r="63" spans="2:9" ht="30" customHeight="1">
      <c r="B63" s="32"/>
      <c r="C63" s="127" t="s">
        <v>63</v>
      </c>
      <c r="D63" s="42" t="s">
        <v>32</v>
      </c>
      <c r="E63" s="42" t="s">
        <v>91</v>
      </c>
      <c r="F63" s="42"/>
      <c r="G63" s="103">
        <f>G64</f>
        <v>40000</v>
      </c>
      <c r="H63" s="103">
        <v>0</v>
      </c>
      <c r="I63" s="103">
        <v>0</v>
      </c>
    </row>
    <row r="64" spans="2:9" ht="45.75" customHeight="1">
      <c r="B64" s="32"/>
      <c r="C64" s="126" t="s">
        <v>211</v>
      </c>
      <c r="D64" s="42" t="s">
        <v>32</v>
      </c>
      <c r="E64" s="42" t="s">
        <v>91</v>
      </c>
      <c r="F64" s="42" t="s">
        <v>194</v>
      </c>
      <c r="G64" s="103">
        <f>G65</f>
        <v>40000</v>
      </c>
      <c r="H64" s="103">
        <v>0</v>
      </c>
      <c r="I64" s="103">
        <v>0</v>
      </c>
    </row>
    <row r="65" spans="2:9" ht="51.75" customHeight="1">
      <c r="B65" s="32"/>
      <c r="C65" s="204" t="s">
        <v>351</v>
      </c>
      <c r="D65" s="42" t="s">
        <v>32</v>
      </c>
      <c r="E65" s="42" t="s">
        <v>91</v>
      </c>
      <c r="F65" s="42" t="s">
        <v>250</v>
      </c>
      <c r="G65" s="103">
        <v>40000</v>
      </c>
      <c r="H65" s="103">
        <v>0</v>
      </c>
      <c r="I65" s="103">
        <v>0</v>
      </c>
    </row>
    <row r="66" spans="2:9" ht="51.75" customHeight="1">
      <c r="B66" s="32" t="s">
        <v>114</v>
      </c>
      <c r="C66" s="126" t="s">
        <v>239</v>
      </c>
      <c r="D66" s="42" t="s">
        <v>32</v>
      </c>
      <c r="E66" s="42" t="s">
        <v>352</v>
      </c>
      <c r="F66" s="42"/>
      <c r="G66" s="103">
        <f>G67</f>
        <v>19231.15</v>
      </c>
      <c r="H66" s="103">
        <f>H67</f>
        <v>0</v>
      </c>
      <c r="I66" s="103">
        <f>I67</f>
        <v>0</v>
      </c>
    </row>
    <row r="67" spans="2:9" ht="51.75" customHeight="1">
      <c r="B67" s="32" t="s">
        <v>115</v>
      </c>
      <c r="C67" s="126" t="s">
        <v>211</v>
      </c>
      <c r="D67" s="42" t="s">
        <v>32</v>
      </c>
      <c r="E67" s="42" t="s">
        <v>352</v>
      </c>
      <c r="F67" s="42" t="s">
        <v>69</v>
      </c>
      <c r="G67" s="103">
        <f>G68</f>
        <v>19231.15</v>
      </c>
      <c r="H67" s="103">
        <v>0</v>
      </c>
      <c r="I67" s="103">
        <v>0</v>
      </c>
    </row>
    <row r="68" spans="2:9" ht="51.75" customHeight="1">
      <c r="B68" s="32" t="s">
        <v>116</v>
      </c>
      <c r="C68" s="126" t="s">
        <v>353</v>
      </c>
      <c r="D68" s="42" t="s">
        <v>32</v>
      </c>
      <c r="E68" s="42" t="s">
        <v>352</v>
      </c>
      <c r="F68" s="42" t="s">
        <v>219</v>
      </c>
      <c r="G68" s="103">
        <v>19231.15</v>
      </c>
      <c r="H68" s="103">
        <v>0</v>
      </c>
      <c r="I68" s="103">
        <v>0</v>
      </c>
    </row>
    <row r="69" spans="2:9" ht="51.75" customHeight="1">
      <c r="B69" s="32" t="s">
        <v>293</v>
      </c>
      <c r="C69" s="41" t="s">
        <v>239</v>
      </c>
      <c r="D69" s="42" t="s">
        <v>32</v>
      </c>
      <c r="E69" s="42" t="s">
        <v>333</v>
      </c>
      <c r="F69" s="42"/>
      <c r="G69" s="103">
        <f aca="true" t="shared" si="4" ref="G69:I70">G70</f>
        <v>28745</v>
      </c>
      <c r="H69" s="103">
        <f t="shared" si="4"/>
        <v>0</v>
      </c>
      <c r="I69" s="103">
        <f t="shared" si="4"/>
        <v>0</v>
      </c>
    </row>
    <row r="70" spans="2:9" ht="51.75" customHeight="1">
      <c r="B70" s="32" t="s">
        <v>294</v>
      </c>
      <c r="C70" s="35" t="s">
        <v>211</v>
      </c>
      <c r="D70" s="42" t="s">
        <v>32</v>
      </c>
      <c r="E70" s="42" t="s">
        <v>333</v>
      </c>
      <c r="F70" s="42" t="s">
        <v>81</v>
      </c>
      <c r="G70" s="103">
        <f t="shared" si="4"/>
        <v>28745</v>
      </c>
      <c r="H70" s="103">
        <f t="shared" si="4"/>
        <v>0</v>
      </c>
      <c r="I70" s="103">
        <f t="shared" si="4"/>
        <v>0</v>
      </c>
    </row>
    <row r="71" spans="2:9" ht="51.75" customHeight="1">
      <c r="B71" s="32" t="s">
        <v>295</v>
      </c>
      <c r="C71" s="35" t="s">
        <v>80</v>
      </c>
      <c r="D71" s="42" t="s">
        <v>32</v>
      </c>
      <c r="E71" s="42" t="s">
        <v>333</v>
      </c>
      <c r="F71" s="42" t="s">
        <v>53</v>
      </c>
      <c r="G71" s="103">
        <v>28745</v>
      </c>
      <c r="H71" s="103">
        <v>0</v>
      </c>
      <c r="I71" s="103">
        <v>0</v>
      </c>
    </row>
    <row r="72" spans="2:9" ht="66" customHeight="1">
      <c r="B72" s="32" t="s">
        <v>117</v>
      </c>
      <c r="C72" s="41" t="s">
        <v>374</v>
      </c>
      <c r="D72" s="42" t="s">
        <v>32</v>
      </c>
      <c r="E72" s="42" t="s">
        <v>176</v>
      </c>
      <c r="F72" s="42"/>
      <c r="G72" s="103">
        <f>G73</f>
        <v>2400</v>
      </c>
      <c r="H72" s="103">
        <f>H73</f>
        <v>2520</v>
      </c>
      <c r="I72" s="103">
        <f>I73</f>
        <v>2646</v>
      </c>
    </row>
    <row r="73" spans="2:9" ht="178.5">
      <c r="B73" s="32" t="s">
        <v>118</v>
      </c>
      <c r="C73" s="44" t="s">
        <v>399</v>
      </c>
      <c r="D73" s="42" t="s">
        <v>32</v>
      </c>
      <c r="E73" s="42" t="s">
        <v>174</v>
      </c>
      <c r="F73" s="42"/>
      <c r="G73" s="103">
        <f>G74</f>
        <v>2400</v>
      </c>
      <c r="H73" s="103">
        <v>2520</v>
      </c>
      <c r="I73" s="103">
        <v>2646</v>
      </c>
    </row>
    <row r="74" spans="2:9" ht="38.25">
      <c r="B74" s="32" t="s">
        <v>119</v>
      </c>
      <c r="C74" s="41" t="s">
        <v>193</v>
      </c>
      <c r="D74" s="70" t="s">
        <v>32</v>
      </c>
      <c r="E74" s="70" t="s">
        <v>174</v>
      </c>
      <c r="F74" s="70" t="s">
        <v>81</v>
      </c>
      <c r="G74" s="107">
        <v>2400</v>
      </c>
      <c r="H74" s="107">
        <v>2520</v>
      </c>
      <c r="I74" s="107">
        <v>2646</v>
      </c>
    </row>
    <row r="75" spans="2:9" ht="53.25" customHeight="1">
      <c r="B75" s="32" t="s">
        <v>120</v>
      </c>
      <c r="C75" s="41" t="s">
        <v>83</v>
      </c>
      <c r="D75" s="70" t="s">
        <v>32</v>
      </c>
      <c r="E75" s="70" t="s">
        <v>174</v>
      </c>
      <c r="F75" s="70" t="s">
        <v>53</v>
      </c>
      <c r="G75" s="107">
        <v>2400</v>
      </c>
      <c r="H75" s="107">
        <v>2520</v>
      </c>
      <c r="I75" s="107">
        <v>2646</v>
      </c>
    </row>
    <row r="76" spans="2:9" ht="53.25" customHeight="1">
      <c r="B76" s="32" t="s">
        <v>121</v>
      </c>
      <c r="C76" s="41" t="s">
        <v>322</v>
      </c>
      <c r="D76" s="42" t="s">
        <v>32</v>
      </c>
      <c r="E76" s="42" t="s">
        <v>176</v>
      </c>
      <c r="F76" s="42"/>
      <c r="G76" s="103">
        <f>G77</f>
        <v>20000</v>
      </c>
      <c r="H76" s="103">
        <f>H77</f>
        <v>0</v>
      </c>
      <c r="I76" s="103">
        <f>I77</f>
        <v>0</v>
      </c>
    </row>
    <row r="77" spans="2:9" ht="53.25" customHeight="1">
      <c r="B77" s="32" t="s">
        <v>122</v>
      </c>
      <c r="C77" s="35" t="s">
        <v>211</v>
      </c>
      <c r="D77" s="42" t="s">
        <v>32</v>
      </c>
      <c r="E77" s="42" t="s">
        <v>308</v>
      </c>
      <c r="F77" s="42" t="s">
        <v>81</v>
      </c>
      <c r="G77" s="103">
        <v>20000</v>
      </c>
      <c r="H77" s="103">
        <v>0</v>
      </c>
      <c r="I77" s="103">
        <v>0</v>
      </c>
    </row>
    <row r="78" spans="2:9" ht="53.25" customHeight="1">
      <c r="B78" s="32" t="s">
        <v>123</v>
      </c>
      <c r="C78" s="35" t="s">
        <v>80</v>
      </c>
      <c r="D78" s="42" t="s">
        <v>32</v>
      </c>
      <c r="E78" s="42" t="s">
        <v>308</v>
      </c>
      <c r="F78" s="42" t="s">
        <v>53</v>
      </c>
      <c r="G78" s="103">
        <v>20000</v>
      </c>
      <c r="H78" s="103">
        <v>0</v>
      </c>
      <c r="I78" s="103">
        <v>0</v>
      </c>
    </row>
    <row r="79" spans="2:9" ht="53.25" customHeight="1">
      <c r="B79" s="32" t="s">
        <v>124</v>
      </c>
      <c r="C79" s="126" t="s">
        <v>374</v>
      </c>
      <c r="D79" s="113" t="s">
        <v>32</v>
      </c>
      <c r="E79" s="113" t="s">
        <v>170</v>
      </c>
      <c r="F79" s="113"/>
      <c r="G79" s="151">
        <f>G80</f>
        <v>3000</v>
      </c>
      <c r="H79" s="151">
        <f aca="true" t="shared" si="5" ref="H79:I82">H80</f>
        <v>0</v>
      </c>
      <c r="I79" s="151">
        <f t="shared" si="5"/>
        <v>0</v>
      </c>
    </row>
    <row r="80" spans="2:9" ht="53.25" customHeight="1">
      <c r="B80" s="32" t="s">
        <v>125</v>
      </c>
      <c r="C80" s="127" t="s">
        <v>400</v>
      </c>
      <c r="D80" s="113" t="s">
        <v>32</v>
      </c>
      <c r="E80" s="113" t="s">
        <v>340</v>
      </c>
      <c r="F80" s="113"/>
      <c r="G80" s="151">
        <f>G81</f>
        <v>3000</v>
      </c>
      <c r="H80" s="151">
        <f t="shared" si="5"/>
        <v>0</v>
      </c>
      <c r="I80" s="151">
        <f t="shared" si="5"/>
        <v>0</v>
      </c>
    </row>
    <row r="81" spans="2:9" ht="53.25" customHeight="1">
      <c r="B81" s="32" t="s">
        <v>126</v>
      </c>
      <c r="C81" s="127" t="s">
        <v>338</v>
      </c>
      <c r="D81" s="113" t="s">
        <v>32</v>
      </c>
      <c r="E81" s="113" t="s">
        <v>337</v>
      </c>
      <c r="F81" s="113" t="s">
        <v>81</v>
      </c>
      <c r="G81" s="151">
        <f>G82</f>
        <v>3000</v>
      </c>
      <c r="H81" s="151">
        <f t="shared" si="5"/>
        <v>0</v>
      </c>
      <c r="I81" s="151">
        <f t="shared" si="5"/>
        <v>0</v>
      </c>
    </row>
    <row r="82" spans="2:9" ht="53.25" customHeight="1">
      <c r="B82" s="32" t="s">
        <v>130</v>
      </c>
      <c r="C82" s="126" t="s">
        <v>193</v>
      </c>
      <c r="D82" s="113" t="s">
        <v>32</v>
      </c>
      <c r="E82" s="113" t="s">
        <v>337</v>
      </c>
      <c r="F82" s="113" t="s">
        <v>53</v>
      </c>
      <c r="G82" s="151">
        <f>G83</f>
        <v>3000</v>
      </c>
      <c r="H82" s="151">
        <f t="shared" si="5"/>
        <v>0</v>
      </c>
      <c r="I82" s="151">
        <f t="shared" si="5"/>
        <v>0</v>
      </c>
    </row>
    <row r="83" spans="2:9" ht="53.25" customHeight="1">
      <c r="B83" s="32" t="s">
        <v>131</v>
      </c>
      <c r="C83" s="127" t="s">
        <v>339</v>
      </c>
      <c r="D83" s="113" t="s">
        <v>336</v>
      </c>
      <c r="E83" s="113" t="s">
        <v>337</v>
      </c>
      <c r="F83" s="113" t="s">
        <v>283</v>
      </c>
      <c r="G83" s="151">
        <v>3000</v>
      </c>
      <c r="H83" s="152">
        <v>0</v>
      </c>
      <c r="I83" s="152">
        <v>0</v>
      </c>
    </row>
    <row r="84" spans="2:9" ht="38.25" customHeight="1">
      <c r="B84" s="32" t="s">
        <v>132</v>
      </c>
      <c r="C84" s="41" t="s">
        <v>102</v>
      </c>
      <c r="D84" s="42" t="s">
        <v>103</v>
      </c>
      <c r="E84" s="42" t="s">
        <v>176</v>
      </c>
      <c r="F84" s="42"/>
      <c r="G84" s="108">
        <f>G85+G91+G96</f>
        <v>168153.51</v>
      </c>
      <c r="H84" s="108">
        <f>H85+H91</f>
        <v>170940</v>
      </c>
      <c r="I84" s="108">
        <f>I85+I91</f>
        <v>179488</v>
      </c>
    </row>
    <row r="85" spans="2:9" ht="42" customHeight="1">
      <c r="B85" s="32" t="s">
        <v>296</v>
      </c>
      <c r="C85" s="41" t="s">
        <v>178</v>
      </c>
      <c r="D85" s="43" t="s">
        <v>10</v>
      </c>
      <c r="E85" s="43"/>
      <c r="F85" s="43"/>
      <c r="G85" s="103">
        <f>G86</f>
        <v>15616.25</v>
      </c>
      <c r="H85" s="103">
        <f aca="true" t="shared" si="6" ref="G85:I88">H86</f>
        <v>26250</v>
      </c>
      <c r="I85" s="103">
        <f t="shared" si="6"/>
        <v>27563</v>
      </c>
    </row>
    <row r="86" spans="2:9" ht="78" customHeight="1">
      <c r="B86" s="32" t="s">
        <v>297</v>
      </c>
      <c r="C86" s="41" t="s">
        <v>398</v>
      </c>
      <c r="D86" s="42" t="s">
        <v>10</v>
      </c>
      <c r="E86" s="42" t="s">
        <v>176</v>
      </c>
      <c r="F86" s="42"/>
      <c r="G86" s="103">
        <f t="shared" si="6"/>
        <v>15616.25</v>
      </c>
      <c r="H86" s="103">
        <f t="shared" si="6"/>
        <v>26250</v>
      </c>
      <c r="I86" s="103">
        <f t="shared" si="6"/>
        <v>27563</v>
      </c>
    </row>
    <row r="87" spans="2:9" ht="63" customHeight="1">
      <c r="B87" s="32" t="s">
        <v>298</v>
      </c>
      <c r="C87" s="41" t="s">
        <v>401</v>
      </c>
      <c r="D87" s="42" t="s">
        <v>10</v>
      </c>
      <c r="E87" s="42" t="s">
        <v>173</v>
      </c>
      <c r="F87" s="42"/>
      <c r="G87" s="103">
        <f t="shared" si="6"/>
        <v>15616.25</v>
      </c>
      <c r="H87" s="103">
        <f t="shared" si="6"/>
        <v>26250</v>
      </c>
      <c r="I87" s="103">
        <f t="shared" si="6"/>
        <v>27563</v>
      </c>
    </row>
    <row r="88" spans="2:9" ht="114.75">
      <c r="B88" s="32" t="s">
        <v>299</v>
      </c>
      <c r="C88" s="181" t="s">
        <v>378</v>
      </c>
      <c r="D88" s="42" t="s">
        <v>10</v>
      </c>
      <c r="E88" s="42" t="s">
        <v>177</v>
      </c>
      <c r="F88" s="42"/>
      <c r="G88" s="103">
        <f t="shared" si="6"/>
        <v>15616.25</v>
      </c>
      <c r="H88" s="103">
        <f t="shared" si="6"/>
        <v>26250</v>
      </c>
      <c r="I88" s="103">
        <f t="shared" si="6"/>
        <v>27563</v>
      </c>
    </row>
    <row r="89" spans="2:9" ht="34.5" customHeight="1">
      <c r="B89" s="32" t="s">
        <v>300</v>
      </c>
      <c r="C89" s="41" t="s">
        <v>193</v>
      </c>
      <c r="D89" s="42" t="s">
        <v>10</v>
      </c>
      <c r="E89" s="42" t="s">
        <v>177</v>
      </c>
      <c r="F89" s="42" t="s">
        <v>81</v>
      </c>
      <c r="G89" s="103">
        <f>G90</f>
        <v>15616.25</v>
      </c>
      <c r="H89" s="103">
        <f>H90</f>
        <v>26250</v>
      </c>
      <c r="I89" s="109">
        <f>I90</f>
        <v>27563</v>
      </c>
    </row>
    <row r="90" spans="2:9" ht="53.25" customHeight="1">
      <c r="B90" s="32" t="s">
        <v>137</v>
      </c>
      <c r="C90" s="41" t="s">
        <v>83</v>
      </c>
      <c r="D90" s="42" t="s">
        <v>10</v>
      </c>
      <c r="E90" s="42" t="s">
        <v>177</v>
      </c>
      <c r="F90" s="42" t="s">
        <v>53</v>
      </c>
      <c r="G90" s="103">
        <f>25000-9383.75</f>
        <v>15616.25</v>
      </c>
      <c r="H90" s="103">
        <v>26250</v>
      </c>
      <c r="I90" s="109">
        <v>27563</v>
      </c>
    </row>
    <row r="91" spans="2:9" ht="25.5" customHeight="1">
      <c r="B91" s="32" t="s">
        <v>138</v>
      </c>
      <c r="C91" s="41" t="s">
        <v>179</v>
      </c>
      <c r="D91" s="43" t="s">
        <v>35</v>
      </c>
      <c r="E91" s="43"/>
      <c r="F91" s="43"/>
      <c r="G91" s="111">
        <f>G92</f>
        <v>135000</v>
      </c>
      <c r="H91" s="111">
        <f>H92</f>
        <v>144690</v>
      </c>
      <c r="I91" s="111">
        <f>I92</f>
        <v>151925</v>
      </c>
    </row>
    <row r="92" spans="2:9" ht="77.25" customHeight="1">
      <c r="B92" s="32" t="s">
        <v>195</v>
      </c>
      <c r="C92" s="41" t="s">
        <v>379</v>
      </c>
      <c r="D92" s="42" t="s">
        <v>35</v>
      </c>
      <c r="E92" s="43" t="s">
        <v>176</v>
      </c>
      <c r="F92" s="42"/>
      <c r="G92" s="103">
        <f>G94</f>
        <v>135000</v>
      </c>
      <c r="H92" s="103">
        <f>H94</f>
        <v>144690</v>
      </c>
      <c r="I92" s="103">
        <f>I94</f>
        <v>151925</v>
      </c>
    </row>
    <row r="93" spans="2:9" ht="140.25">
      <c r="B93" s="32" t="s">
        <v>139</v>
      </c>
      <c r="C93" s="35" t="s">
        <v>402</v>
      </c>
      <c r="D93" s="42" t="s">
        <v>35</v>
      </c>
      <c r="E93" s="42" t="s">
        <v>180</v>
      </c>
      <c r="F93" s="42"/>
      <c r="G93" s="103">
        <f>G95</f>
        <v>135000</v>
      </c>
      <c r="H93" s="103">
        <f>H94</f>
        <v>144690</v>
      </c>
      <c r="I93" s="103">
        <f>I94</f>
        <v>151925</v>
      </c>
    </row>
    <row r="94" spans="2:9" ht="38.25" customHeight="1">
      <c r="B94" s="32" t="s">
        <v>140</v>
      </c>
      <c r="C94" s="41" t="s">
        <v>193</v>
      </c>
      <c r="D94" s="42" t="s">
        <v>35</v>
      </c>
      <c r="E94" s="42" t="s">
        <v>180</v>
      </c>
      <c r="F94" s="42" t="s">
        <v>81</v>
      </c>
      <c r="G94" s="103">
        <f>G95</f>
        <v>135000</v>
      </c>
      <c r="H94" s="103">
        <f>H95</f>
        <v>144690</v>
      </c>
      <c r="I94" s="103">
        <f>I95</f>
        <v>151925</v>
      </c>
    </row>
    <row r="95" spans="2:9" ht="51.75" customHeight="1">
      <c r="B95" s="32" t="s">
        <v>196</v>
      </c>
      <c r="C95" s="41" t="s">
        <v>83</v>
      </c>
      <c r="D95" s="42" t="s">
        <v>35</v>
      </c>
      <c r="E95" s="42" t="s">
        <v>180</v>
      </c>
      <c r="F95" s="42" t="s">
        <v>53</v>
      </c>
      <c r="G95" s="103">
        <f>137800-1000-1800</f>
        <v>135000</v>
      </c>
      <c r="H95" s="103">
        <v>144690</v>
      </c>
      <c r="I95" s="109">
        <v>151925</v>
      </c>
    </row>
    <row r="96" spans="2:9" ht="51.75" customHeight="1">
      <c r="B96" s="32" t="s">
        <v>141</v>
      </c>
      <c r="C96" s="50" t="s">
        <v>210</v>
      </c>
      <c r="D96" s="42" t="s">
        <v>11</v>
      </c>
      <c r="E96" s="42" t="s">
        <v>330</v>
      </c>
      <c r="F96" s="42" t="s">
        <v>81</v>
      </c>
      <c r="G96" s="103">
        <f>G97</f>
        <v>17537.260000000002</v>
      </c>
      <c r="H96" s="103"/>
      <c r="I96" s="109"/>
    </row>
    <row r="97" spans="2:9" ht="49.5" customHeight="1">
      <c r="B97" s="32" t="s">
        <v>142</v>
      </c>
      <c r="C97" s="50" t="s">
        <v>210</v>
      </c>
      <c r="D97" s="42" t="s">
        <v>11</v>
      </c>
      <c r="E97" s="42" t="s">
        <v>330</v>
      </c>
      <c r="F97" s="42" t="s">
        <v>53</v>
      </c>
      <c r="G97" s="103">
        <f>26000-8462.74</f>
        <v>17537.260000000002</v>
      </c>
      <c r="H97" s="103"/>
      <c r="I97" s="109"/>
    </row>
    <row r="98" spans="2:9" ht="18" customHeight="1">
      <c r="B98" s="32" t="s">
        <v>143</v>
      </c>
      <c r="C98" s="41" t="s">
        <v>12</v>
      </c>
      <c r="D98" s="42" t="s">
        <v>13</v>
      </c>
      <c r="E98" s="42"/>
      <c r="F98" s="42"/>
      <c r="G98" s="108">
        <f>G101+G104</f>
        <v>12754069.6</v>
      </c>
      <c r="H98" s="108">
        <f>H99</f>
        <v>7783747</v>
      </c>
      <c r="I98" s="108">
        <f>I99</f>
        <v>8318358</v>
      </c>
    </row>
    <row r="99" spans="2:9" ht="78.75" customHeight="1">
      <c r="B99" s="32" t="s">
        <v>144</v>
      </c>
      <c r="C99" s="41" t="s">
        <v>366</v>
      </c>
      <c r="D99" s="42" t="s">
        <v>13</v>
      </c>
      <c r="E99" s="42" t="s">
        <v>89</v>
      </c>
      <c r="F99" s="42"/>
      <c r="G99" s="103">
        <f>G100</f>
        <v>6115880.83</v>
      </c>
      <c r="H99" s="103">
        <f>H100</f>
        <v>7783747</v>
      </c>
      <c r="I99" s="103">
        <f>I100</f>
        <v>8318358</v>
      </c>
    </row>
    <row r="100" spans="2:9" ht="76.5" customHeight="1">
      <c r="B100" s="32" t="s">
        <v>145</v>
      </c>
      <c r="C100" s="41" t="s">
        <v>381</v>
      </c>
      <c r="D100" s="42" t="s">
        <v>6</v>
      </c>
      <c r="E100" s="42" t="s">
        <v>55</v>
      </c>
      <c r="F100" s="42"/>
      <c r="G100" s="103">
        <f>G101</f>
        <v>6115880.83</v>
      </c>
      <c r="H100" s="103">
        <f>H101+H104</f>
        <v>7783747</v>
      </c>
      <c r="I100" s="103">
        <f>I101+I104</f>
        <v>8318358</v>
      </c>
    </row>
    <row r="101" spans="2:9" ht="216.75">
      <c r="B101" s="32" t="s">
        <v>146</v>
      </c>
      <c r="C101" s="80" t="s">
        <v>403</v>
      </c>
      <c r="D101" s="42" t="s">
        <v>6</v>
      </c>
      <c r="E101" s="42" t="s">
        <v>181</v>
      </c>
      <c r="F101" s="42"/>
      <c r="G101" s="103">
        <f>G103</f>
        <v>6115880.83</v>
      </c>
      <c r="H101" s="103">
        <f>H103</f>
        <v>5097450</v>
      </c>
      <c r="I101" s="103">
        <f>I103</f>
        <v>5497747</v>
      </c>
    </row>
    <row r="102" spans="2:9" ht="24" customHeight="1">
      <c r="B102" s="32" t="s">
        <v>147</v>
      </c>
      <c r="C102" s="35" t="s">
        <v>204</v>
      </c>
      <c r="D102" s="43" t="s">
        <v>6</v>
      </c>
      <c r="E102" s="42" t="s">
        <v>181</v>
      </c>
      <c r="F102" s="42" t="s">
        <v>194</v>
      </c>
      <c r="G102" s="103">
        <f>G103</f>
        <v>6115880.83</v>
      </c>
      <c r="H102" s="103">
        <f>H103</f>
        <v>5097450</v>
      </c>
      <c r="I102" s="103">
        <f>I103</f>
        <v>5497747</v>
      </c>
    </row>
    <row r="103" spans="2:9" ht="66" customHeight="1">
      <c r="B103" s="32" t="s">
        <v>301</v>
      </c>
      <c r="C103" s="35" t="s">
        <v>205</v>
      </c>
      <c r="D103" s="43" t="s">
        <v>6</v>
      </c>
      <c r="E103" s="42" t="s">
        <v>181</v>
      </c>
      <c r="F103" s="43" t="s">
        <v>206</v>
      </c>
      <c r="G103" s="110">
        <f>6231830-115949.17</f>
        <v>6115880.83</v>
      </c>
      <c r="H103" s="111">
        <v>5097450</v>
      </c>
      <c r="I103" s="111">
        <v>5497747</v>
      </c>
    </row>
    <row r="104" spans="2:9" ht="26.25" customHeight="1">
      <c r="B104" s="32" t="s">
        <v>302</v>
      </c>
      <c r="C104" s="41" t="s">
        <v>208</v>
      </c>
      <c r="D104" s="43" t="s">
        <v>36</v>
      </c>
      <c r="E104" s="43"/>
      <c r="F104" s="43"/>
      <c r="G104" s="111">
        <f>G106</f>
        <v>6638188.77</v>
      </c>
      <c r="H104" s="111">
        <f>H106</f>
        <v>2686297</v>
      </c>
      <c r="I104" s="111">
        <f>I106</f>
        <v>2820611</v>
      </c>
    </row>
    <row r="105" spans="2:9" ht="77.25" customHeight="1">
      <c r="B105" s="32" t="s">
        <v>303</v>
      </c>
      <c r="C105" s="41" t="s">
        <v>169</v>
      </c>
      <c r="D105" s="42" t="s">
        <v>36</v>
      </c>
      <c r="E105" s="42" t="s">
        <v>89</v>
      </c>
      <c r="F105" s="43"/>
      <c r="G105" s="111">
        <f>G106</f>
        <v>6638188.77</v>
      </c>
      <c r="H105" s="111">
        <f aca="true" t="shared" si="7" ref="G105:I107">H106</f>
        <v>2686297</v>
      </c>
      <c r="I105" s="111">
        <f t="shared" si="7"/>
        <v>2820611</v>
      </c>
    </row>
    <row r="106" spans="2:9" ht="66.75" customHeight="1">
      <c r="B106" s="32" t="s">
        <v>304</v>
      </c>
      <c r="C106" s="41" t="s">
        <v>175</v>
      </c>
      <c r="D106" s="42" t="s">
        <v>36</v>
      </c>
      <c r="E106" s="42" t="s">
        <v>55</v>
      </c>
      <c r="F106" s="42"/>
      <c r="G106" s="103">
        <f>G107+G111+G114+G117+G120</f>
        <v>6638188.77</v>
      </c>
      <c r="H106" s="103">
        <f t="shared" si="7"/>
        <v>2686297</v>
      </c>
      <c r="I106" s="103">
        <f t="shared" si="7"/>
        <v>2820611</v>
      </c>
    </row>
    <row r="107" spans="2:9" ht="25.5" customHeight="1">
      <c r="B107" s="32" t="s">
        <v>305</v>
      </c>
      <c r="C107" s="44" t="s">
        <v>45</v>
      </c>
      <c r="D107" s="42" t="s">
        <v>36</v>
      </c>
      <c r="E107" s="42" t="s">
        <v>54</v>
      </c>
      <c r="F107" s="42"/>
      <c r="G107" s="103">
        <f t="shared" si="7"/>
        <v>2227349.26</v>
      </c>
      <c r="H107" s="103">
        <f t="shared" si="7"/>
        <v>2686297</v>
      </c>
      <c r="I107" s="103">
        <f t="shared" si="7"/>
        <v>2820611</v>
      </c>
    </row>
    <row r="108" spans="2:9" ht="191.25">
      <c r="B108" s="32" t="s">
        <v>306</v>
      </c>
      <c r="C108" s="45" t="s">
        <v>404</v>
      </c>
      <c r="D108" s="42" t="s">
        <v>36</v>
      </c>
      <c r="E108" s="42" t="s">
        <v>182</v>
      </c>
      <c r="F108" s="42"/>
      <c r="G108" s="103">
        <f>G110</f>
        <v>2227349.26</v>
      </c>
      <c r="H108" s="103">
        <f>H110</f>
        <v>2686297</v>
      </c>
      <c r="I108" s="103">
        <f>I110</f>
        <v>2820611</v>
      </c>
    </row>
    <row r="109" spans="2:9" ht="38.25" customHeight="1">
      <c r="B109" s="32" t="s">
        <v>197</v>
      </c>
      <c r="C109" s="41" t="s">
        <v>193</v>
      </c>
      <c r="D109" s="42" t="s">
        <v>36</v>
      </c>
      <c r="E109" s="42" t="s">
        <v>182</v>
      </c>
      <c r="F109" s="42" t="s">
        <v>81</v>
      </c>
      <c r="G109" s="103">
        <f>G110</f>
        <v>2227349.26</v>
      </c>
      <c r="H109" s="103">
        <f>H110</f>
        <v>2686297</v>
      </c>
      <c r="I109" s="103">
        <f>I110</f>
        <v>2820611</v>
      </c>
    </row>
    <row r="110" spans="2:9" ht="54" customHeight="1">
      <c r="B110" s="32" t="s">
        <v>307</v>
      </c>
      <c r="C110" s="41" t="s">
        <v>83</v>
      </c>
      <c r="D110" s="42" t="s">
        <v>36</v>
      </c>
      <c r="E110" s="42" t="s">
        <v>182</v>
      </c>
      <c r="F110" s="42" t="s">
        <v>53</v>
      </c>
      <c r="G110" s="103">
        <f>2226368.13+100010+15639.88-114668.75</f>
        <v>2227349.26</v>
      </c>
      <c r="H110" s="103">
        <v>2686297</v>
      </c>
      <c r="I110" s="103">
        <v>2820611</v>
      </c>
    </row>
    <row r="111" spans="2:9" ht="116.25" customHeight="1">
      <c r="B111" s="32" t="s">
        <v>198</v>
      </c>
      <c r="C111" s="127" t="s">
        <v>309</v>
      </c>
      <c r="D111" s="113" t="s">
        <v>36</v>
      </c>
      <c r="E111" s="113" t="s">
        <v>310</v>
      </c>
      <c r="F111" s="113"/>
      <c r="G111" s="151">
        <f aca="true" t="shared" si="8" ref="G111:I112">G112</f>
        <v>766510</v>
      </c>
      <c r="H111" s="151">
        <f t="shared" si="8"/>
        <v>0</v>
      </c>
      <c r="I111" s="151">
        <f t="shared" si="8"/>
        <v>0</v>
      </c>
    </row>
    <row r="112" spans="2:9" ht="40.5" customHeight="1">
      <c r="B112" s="32" t="s">
        <v>199</v>
      </c>
      <c r="C112" s="126" t="s">
        <v>193</v>
      </c>
      <c r="D112" s="113" t="s">
        <v>36</v>
      </c>
      <c r="E112" s="113" t="s">
        <v>310</v>
      </c>
      <c r="F112" s="113" t="s">
        <v>81</v>
      </c>
      <c r="G112" s="151">
        <f t="shared" si="8"/>
        <v>766510</v>
      </c>
      <c r="H112" s="151">
        <f t="shared" si="8"/>
        <v>0</v>
      </c>
      <c r="I112" s="151">
        <f t="shared" si="8"/>
        <v>0</v>
      </c>
    </row>
    <row r="113" spans="2:9" ht="54" customHeight="1">
      <c r="B113" s="32" t="s">
        <v>341</v>
      </c>
      <c r="C113" s="126" t="s">
        <v>83</v>
      </c>
      <c r="D113" s="113" t="s">
        <v>36</v>
      </c>
      <c r="E113" s="113" t="s">
        <v>310</v>
      </c>
      <c r="F113" s="113" t="s">
        <v>53</v>
      </c>
      <c r="G113" s="151">
        <v>766510</v>
      </c>
      <c r="H113" s="152">
        <v>0</v>
      </c>
      <c r="I113" s="152">
        <v>0</v>
      </c>
    </row>
    <row r="114" spans="2:9" ht="54" customHeight="1">
      <c r="B114" s="32" t="s">
        <v>69</v>
      </c>
      <c r="C114" s="126" t="s">
        <v>311</v>
      </c>
      <c r="D114" s="113" t="s">
        <v>36</v>
      </c>
      <c r="E114" s="113" t="s">
        <v>312</v>
      </c>
      <c r="F114" s="113"/>
      <c r="G114" s="151">
        <f aca="true" t="shared" si="9" ref="G114:I115">G115</f>
        <v>3312320</v>
      </c>
      <c r="H114" s="151">
        <f t="shared" si="9"/>
        <v>0</v>
      </c>
      <c r="I114" s="151">
        <f t="shared" si="9"/>
        <v>0</v>
      </c>
    </row>
    <row r="115" spans="2:9" ht="54" customHeight="1">
      <c r="B115" s="32" t="s">
        <v>200</v>
      </c>
      <c r="C115" s="126" t="s">
        <v>193</v>
      </c>
      <c r="D115" s="113" t="s">
        <v>36</v>
      </c>
      <c r="E115" s="113" t="s">
        <v>312</v>
      </c>
      <c r="F115" s="113" t="s">
        <v>81</v>
      </c>
      <c r="G115" s="151">
        <f t="shared" si="9"/>
        <v>3312320</v>
      </c>
      <c r="H115" s="151">
        <f t="shared" si="9"/>
        <v>0</v>
      </c>
      <c r="I115" s="151">
        <f t="shared" si="9"/>
        <v>0</v>
      </c>
    </row>
    <row r="116" spans="2:9" ht="54" customHeight="1">
      <c r="B116" s="32" t="s">
        <v>220</v>
      </c>
      <c r="C116" s="126" t="s">
        <v>83</v>
      </c>
      <c r="D116" s="113" t="s">
        <v>36</v>
      </c>
      <c r="E116" s="113" t="s">
        <v>312</v>
      </c>
      <c r="F116" s="113" t="s">
        <v>53</v>
      </c>
      <c r="G116" s="151">
        <v>3312320</v>
      </c>
      <c r="H116" s="152">
        <v>0</v>
      </c>
      <c r="I116" s="152">
        <v>0</v>
      </c>
    </row>
    <row r="117" spans="2:9" ht="103.5" customHeight="1">
      <c r="B117" s="32" t="s">
        <v>221</v>
      </c>
      <c r="C117" s="127" t="s">
        <v>313</v>
      </c>
      <c r="D117" s="113" t="s">
        <v>36</v>
      </c>
      <c r="E117" s="113" t="s">
        <v>314</v>
      </c>
      <c r="F117" s="113"/>
      <c r="G117" s="151">
        <f aca="true" t="shared" si="10" ref="G117:I118">G118</f>
        <v>766.51</v>
      </c>
      <c r="H117" s="151">
        <f t="shared" si="10"/>
        <v>0</v>
      </c>
      <c r="I117" s="151">
        <f t="shared" si="10"/>
        <v>0</v>
      </c>
    </row>
    <row r="118" spans="2:9" ht="44.25" customHeight="1">
      <c r="B118" s="32" t="s">
        <v>222</v>
      </c>
      <c r="C118" s="126" t="s">
        <v>193</v>
      </c>
      <c r="D118" s="113" t="s">
        <v>36</v>
      </c>
      <c r="E118" s="113" t="s">
        <v>314</v>
      </c>
      <c r="F118" s="113" t="s">
        <v>81</v>
      </c>
      <c r="G118" s="151">
        <f t="shared" si="10"/>
        <v>766.51</v>
      </c>
      <c r="H118" s="151">
        <f t="shared" si="10"/>
        <v>0</v>
      </c>
      <c r="I118" s="151">
        <f t="shared" si="10"/>
        <v>0</v>
      </c>
    </row>
    <row r="119" spans="2:9" ht="54" customHeight="1">
      <c r="B119" s="32" t="s">
        <v>223</v>
      </c>
      <c r="C119" s="126" t="s">
        <v>83</v>
      </c>
      <c r="D119" s="113" t="s">
        <v>36</v>
      </c>
      <c r="E119" s="113" t="s">
        <v>314</v>
      </c>
      <c r="F119" s="113" t="s">
        <v>283</v>
      </c>
      <c r="G119" s="151">
        <v>766.51</v>
      </c>
      <c r="H119" s="152">
        <v>0</v>
      </c>
      <c r="I119" s="152">
        <v>0</v>
      </c>
    </row>
    <row r="120" spans="2:9" ht="154.5" customHeight="1">
      <c r="B120" s="32" t="s">
        <v>224</v>
      </c>
      <c r="C120" s="126" t="s">
        <v>315</v>
      </c>
      <c r="D120" s="113" t="s">
        <v>36</v>
      </c>
      <c r="E120" s="113" t="s">
        <v>316</v>
      </c>
      <c r="F120" s="113"/>
      <c r="G120" s="151">
        <f aca="true" t="shared" si="11" ref="G120:I121">G121</f>
        <v>331243</v>
      </c>
      <c r="H120" s="151">
        <f t="shared" si="11"/>
        <v>0</v>
      </c>
      <c r="I120" s="151">
        <f t="shared" si="11"/>
        <v>0</v>
      </c>
    </row>
    <row r="121" spans="2:9" ht="45" customHeight="1">
      <c r="B121" s="32" t="s">
        <v>225</v>
      </c>
      <c r="C121" s="126" t="s">
        <v>193</v>
      </c>
      <c r="D121" s="113" t="s">
        <v>36</v>
      </c>
      <c r="E121" s="113" t="s">
        <v>316</v>
      </c>
      <c r="F121" s="113" t="s">
        <v>81</v>
      </c>
      <c r="G121" s="151">
        <f t="shared" si="11"/>
        <v>331243</v>
      </c>
      <c r="H121" s="151">
        <f t="shared" si="11"/>
        <v>0</v>
      </c>
      <c r="I121" s="151">
        <f t="shared" si="11"/>
        <v>0</v>
      </c>
    </row>
    <row r="122" spans="2:9" ht="54" customHeight="1">
      <c r="B122" s="32" t="s">
        <v>226</v>
      </c>
      <c r="C122" s="126" t="s">
        <v>83</v>
      </c>
      <c r="D122" s="113" t="s">
        <v>36</v>
      </c>
      <c r="E122" s="113" t="s">
        <v>316</v>
      </c>
      <c r="F122" s="113" t="s">
        <v>283</v>
      </c>
      <c r="G122" s="151">
        <f>331243+8133.87+7506-15639.87</f>
        <v>331243</v>
      </c>
      <c r="H122" s="152">
        <v>0</v>
      </c>
      <c r="I122" s="152">
        <v>0</v>
      </c>
    </row>
    <row r="123" spans="2:9" ht="24" customHeight="1">
      <c r="B123" s="32" t="s">
        <v>227</v>
      </c>
      <c r="C123" s="41" t="s">
        <v>25</v>
      </c>
      <c r="D123" s="42" t="s">
        <v>26</v>
      </c>
      <c r="E123" s="42"/>
      <c r="F123" s="42"/>
      <c r="G123" s="108">
        <f>G130+G127+G128</f>
        <v>4238705.03</v>
      </c>
      <c r="H123" s="108">
        <f>H130+H127</f>
        <v>3512851</v>
      </c>
      <c r="I123" s="108">
        <f>I130+I127</f>
        <v>3331585.8</v>
      </c>
    </row>
    <row r="124" spans="2:9" ht="14.25" customHeight="1">
      <c r="B124" s="32" t="s">
        <v>219</v>
      </c>
      <c r="C124" s="41" t="s">
        <v>284</v>
      </c>
      <c r="D124" s="42" t="s">
        <v>281</v>
      </c>
      <c r="E124" s="42"/>
      <c r="F124" s="42"/>
      <c r="G124" s="103">
        <f>G125+G128</f>
        <v>153071.40999999997</v>
      </c>
      <c r="H124" s="103">
        <f aca="true" t="shared" si="12" ref="G124:I126">H125</f>
        <v>367500</v>
      </c>
      <c r="I124" s="103">
        <f t="shared" si="12"/>
        <v>385875</v>
      </c>
    </row>
    <row r="125" spans="2:9" ht="39" customHeight="1">
      <c r="B125" s="32" t="s">
        <v>228</v>
      </c>
      <c r="C125" s="41" t="s">
        <v>285</v>
      </c>
      <c r="D125" s="42" t="s">
        <v>281</v>
      </c>
      <c r="E125" s="42" t="s">
        <v>282</v>
      </c>
      <c r="F125" s="42"/>
      <c r="G125" s="103">
        <f t="shared" si="12"/>
        <v>123071.40999999997</v>
      </c>
      <c r="H125" s="103">
        <f t="shared" si="12"/>
        <v>367500</v>
      </c>
      <c r="I125" s="103">
        <f t="shared" si="12"/>
        <v>385875</v>
      </c>
    </row>
    <row r="126" spans="2:9" ht="37.5" customHeight="1">
      <c r="B126" s="32" t="s">
        <v>229</v>
      </c>
      <c r="C126" s="41" t="s">
        <v>193</v>
      </c>
      <c r="D126" s="42" t="s">
        <v>281</v>
      </c>
      <c r="E126" s="42" t="s">
        <v>282</v>
      </c>
      <c r="F126" s="42" t="s">
        <v>81</v>
      </c>
      <c r="G126" s="103">
        <f t="shared" si="12"/>
        <v>123071.40999999997</v>
      </c>
      <c r="H126" s="103">
        <f t="shared" si="12"/>
        <v>367500</v>
      </c>
      <c r="I126" s="103">
        <f t="shared" si="12"/>
        <v>385875</v>
      </c>
    </row>
    <row r="127" spans="2:9" ht="52.5" customHeight="1">
      <c r="B127" s="32" t="s">
        <v>230</v>
      </c>
      <c r="C127" s="41" t="s">
        <v>83</v>
      </c>
      <c r="D127" s="42" t="s">
        <v>281</v>
      </c>
      <c r="E127" s="42" t="s">
        <v>282</v>
      </c>
      <c r="F127" s="42" t="s">
        <v>283</v>
      </c>
      <c r="G127" s="103">
        <f>350000-136216.7-114818.1-20000+84818.1-10505.42-30206.47</f>
        <v>123071.40999999997</v>
      </c>
      <c r="H127" s="103">
        <v>367500</v>
      </c>
      <c r="I127" s="103">
        <v>385875</v>
      </c>
    </row>
    <row r="128" spans="2:9" ht="52.5" customHeight="1">
      <c r="B128" s="32" t="s">
        <v>231</v>
      </c>
      <c r="C128" s="41" t="s">
        <v>83</v>
      </c>
      <c r="D128" s="42" t="s">
        <v>323</v>
      </c>
      <c r="E128" s="42" t="s">
        <v>324</v>
      </c>
      <c r="F128" s="42" t="s">
        <v>81</v>
      </c>
      <c r="G128" s="103">
        <f>G129</f>
        <v>30000</v>
      </c>
      <c r="H128" s="103"/>
      <c r="I128" s="103"/>
    </row>
    <row r="129" spans="2:9" ht="52.5" customHeight="1">
      <c r="B129" s="32" t="s">
        <v>232</v>
      </c>
      <c r="C129" s="41" t="s">
        <v>83</v>
      </c>
      <c r="D129" s="42" t="s">
        <v>323</v>
      </c>
      <c r="E129" s="42" t="s">
        <v>324</v>
      </c>
      <c r="F129" s="42" t="s">
        <v>53</v>
      </c>
      <c r="G129" s="103">
        <v>30000</v>
      </c>
      <c r="H129" s="103">
        <v>0</v>
      </c>
      <c r="I129" s="103">
        <v>0</v>
      </c>
    </row>
    <row r="130" spans="2:9" ht="80.25" customHeight="1">
      <c r="B130" s="32" t="s">
        <v>233</v>
      </c>
      <c r="C130" s="41" t="s">
        <v>366</v>
      </c>
      <c r="D130" s="42" t="s">
        <v>26</v>
      </c>
      <c r="E130" s="42" t="s">
        <v>89</v>
      </c>
      <c r="F130" s="42"/>
      <c r="G130" s="103">
        <f aca="true" t="shared" si="13" ref="G130:I131">G131</f>
        <v>4085633.6200000006</v>
      </c>
      <c r="H130" s="103">
        <f t="shared" si="13"/>
        <v>3145351</v>
      </c>
      <c r="I130" s="103">
        <f t="shared" si="13"/>
        <v>2945710.8</v>
      </c>
    </row>
    <row r="131" spans="2:9" ht="51" customHeight="1">
      <c r="B131" s="32" t="s">
        <v>234</v>
      </c>
      <c r="C131" s="41" t="s">
        <v>384</v>
      </c>
      <c r="D131" s="42" t="s">
        <v>26</v>
      </c>
      <c r="E131" s="42" t="s">
        <v>57</v>
      </c>
      <c r="F131" s="42"/>
      <c r="G131" s="103">
        <f t="shared" si="13"/>
        <v>4085633.6200000006</v>
      </c>
      <c r="H131" s="103">
        <f t="shared" si="13"/>
        <v>3145351</v>
      </c>
      <c r="I131" s="103">
        <f t="shared" si="13"/>
        <v>2945710.8</v>
      </c>
    </row>
    <row r="132" spans="2:9" ht="24.75" customHeight="1">
      <c r="B132" s="32" t="s">
        <v>235</v>
      </c>
      <c r="C132" s="41" t="s">
        <v>183</v>
      </c>
      <c r="D132" s="42" t="s">
        <v>27</v>
      </c>
      <c r="E132" s="42" t="s">
        <v>61</v>
      </c>
      <c r="F132" s="42"/>
      <c r="G132" s="103">
        <f>G133+G136+G139</f>
        <v>4085633.6200000006</v>
      </c>
      <c r="H132" s="103">
        <f>H133+H136+H139</f>
        <v>3145351</v>
      </c>
      <c r="I132" s="103">
        <f>I133+I136+I139</f>
        <v>2945710.8</v>
      </c>
    </row>
    <row r="133" spans="2:9" ht="142.5" customHeight="1">
      <c r="B133" s="32" t="s">
        <v>236</v>
      </c>
      <c r="C133" s="41" t="s">
        <v>405</v>
      </c>
      <c r="D133" s="42" t="s">
        <v>27</v>
      </c>
      <c r="E133" s="42" t="s">
        <v>62</v>
      </c>
      <c r="F133" s="42"/>
      <c r="G133" s="103">
        <f>G135</f>
        <v>3318144.0000000005</v>
      </c>
      <c r="H133" s="103">
        <f>H134</f>
        <v>2561285</v>
      </c>
      <c r="I133" s="103">
        <f>I134</f>
        <v>2346378.8</v>
      </c>
    </row>
    <row r="134" spans="2:9" ht="38.25" customHeight="1">
      <c r="B134" s="32" t="s">
        <v>71</v>
      </c>
      <c r="C134" s="41" t="s">
        <v>193</v>
      </c>
      <c r="D134" s="42" t="s">
        <v>27</v>
      </c>
      <c r="E134" s="42" t="s">
        <v>62</v>
      </c>
      <c r="F134" s="42" t="s">
        <v>81</v>
      </c>
      <c r="G134" s="103">
        <f>G135</f>
        <v>3318144.0000000005</v>
      </c>
      <c r="H134" s="103">
        <f>H135</f>
        <v>2561285</v>
      </c>
      <c r="I134" s="103">
        <f>I135</f>
        <v>2346378.8</v>
      </c>
    </row>
    <row r="135" spans="2:9" ht="50.25" customHeight="1">
      <c r="B135" s="32" t="s">
        <v>261</v>
      </c>
      <c r="C135" s="41" t="s">
        <v>83</v>
      </c>
      <c r="D135" s="42" t="s">
        <v>27</v>
      </c>
      <c r="E135" s="42" t="s">
        <v>62</v>
      </c>
      <c r="F135" s="42" t="s">
        <v>53</v>
      </c>
      <c r="G135" s="103">
        <f>1368170+1222851.26+56690+64000-58013.87+247559.46+1.47+136823.97-27+50914.49+229174.22</f>
        <v>3318144.0000000005</v>
      </c>
      <c r="H135" s="103">
        <v>2561285</v>
      </c>
      <c r="I135" s="103">
        <v>2346378.8</v>
      </c>
    </row>
    <row r="136" spans="2:9" ht="114.75">
      <c r="B136" s="32" t="s">
        <v>262</v>
      </c>
      <c r="C136" s="41" t="s">
        <v>386</v>
      </c>
      <c r="D136" s="42" t="s">
        <v>27</v>
      </c>
      <c r="E136" s="42" t="s">
        <v>58</v>
      </c>
      <c r="F136" s="45"/>
      <c r="G136" s="103">
        <f>G138</f>
        <v>194000</v>
      </c>
      <c r="H136" s="103">
        <f>H138</f>
        <v>204750</v>
      </c>
      <c r="I136" s="103">
        <f>I138</f>
        <v>214988</v>
      </c>
    </row>
    <row r="137" spans="2:9" ht="40.5" customHeight="1">
      <c r="B137" s="32" t="s">
        <v>263</v>
      </c>
      <c r="C137" s="41" t="s">
        <v>193</v>
      </c>
      <c r="D137" s="42" t="s">
        <v>27</v>
      </c>
      <c r="E137" s="42" t="s">
        <v>58</v>
      </c>
      <c r="F137" s="45">
        <v>200</v>
      </c>
      <c r="G137" s="103">
        <f>G138</f>
        <v>194000</v>
      </c>
      <c r="H137" s="103">
        <f>H138</f>
        <v>204750</v>
      </c>
      <c r="I137" s="103">
        <f>I138</f>
        <v>214988</v>
      </c>
    </row>
    <row r="138" spans="2:9" ht="51.75" customHeight="1">
      <c r="B138" s="32" t="s">
        <v>264</v>
      </c>
      <c r="C138" s="41" t="s">
        <v>83</v>
      </c>
      <c r="D138" s="42" t="s">
        <v>27</v>
      </c>
      <c r="E138" s="42" t="s">
        <v>58</v>
      </c>
      <c r="F138" s="45">
        <v>240</v>
      </c>
      <c r="G138" s="103">
        <f>195000-1000</f>
        <v>194000</v>
      </c>
      <c r="H138" s="103">
        <v>204750</v>
      </c>
      <c r="I138" s="109">
        <v>214988</v>
      </c>
    </row>
    <row r="139" spans="2:9" ht="129" customHeight="1">
      <c r="B139" s="32" t="s">
        <v>265</v>
      </c>
      <c r="C139" s="41" t="s">
        <v>387</v>
      </c>
      <c r="D139" s="42" t="s">
        <v>27</v>
      </c>
      <c r="E139" s="42" t="s">
        <v>188</v>
      </c>
      <c r="F139" s="45"/>
      <c r="G139" s="103">
        <f>G141</f>
        <v>573489.62</v>
      </c>
      <c r="H139" s="103">
        <f>H141</f>
        <v>379316</v>
      </c>
      <c r="I139" s="103">
        <f>I141</f>
        <v>384344</v>
      </c>
    </row>
    <row r="140" spans="2:9" ht="38.25" customHeight="1">
      <c r="B140" s="32" t="s">
        <v>266</v>
      </c>
      <c r="C140" s="41" t="s">
        <v>193</v>
      </c>
      <c r="D140" s="42" t="s">
        <v>27</v>
      </c>
      <c r="E140" s="42" t="s">
        <v>188</v>
      </c>
      <c r="F140" s="45">
        <v>200</v>
      </c>
      <c r="G140" s="103">
        <f>G141</f>
        <v>573489.62</v>
      </c>
      <c r="H140" s="103">
        <f>H141</f>
        <v>379316</v>
      </c>
      <c r="I140" s="103">
        <f>I141</f>
        <v>384344</v>
      </c>
    </row>
    <row r="141" spans="2:9" ht="54.75" customHeight="1">
      <c r="B141" s="32" t="s">
        <v>267</v>
      </c>
      <c r="C141" s="41" t="s">
        <v>83</v>
      </c>
      <c r="D141" s="42" t="s">
        <v>27</v>
      </c>
      <c r="E141" s="42" t="s">
        <v>188</v>
      </c>
      <c r="F141" s="45">
        <v>240</v>
      </c>
      <c r="G141" s="103">
        <f>424400-19421.11+168510.73</f>
        <v>573489.62</v>
      </c>
      <c r="H141" s="103">
        <v>379316</v>
      </c>
      <c r="I141" s="109">
        <v>384344</v>
      </c>
    </row>
    <row r="142" spans="2:9" ht="15" customHeight="1">
      <c r="B142" s="32" t="s">
        <v>268</v>
      </c>
      <c r="C142" s="41" t="s">
        <v>127</v>
      </c>
      <c r="D142" s="42" t="s">
        <v>0</v>
      </c>
      <c r="E142" s="42"/>
      <c r="F142" s="42"/>
      <c r="G142" s="108">
        <f>G145</f>
        <v>3366678.4499999997</v>
      </c>
      <c r="H142" s="108">
        <f>H145</f>
        <v>3389927.54</v>
      </c>
      <c r="I142" s="108">
        <f>I145</f>
        <v>3559423.92</v>
      </c>
    </row>
    <row r="143" spans="2:9" ht="15" customHeight="1">
      <c r="B143" s="32" t="s">
        <v>269</v>
      </c>
      <c r="C143" s="41" t="s">
        <v>215</v>
      </c>
      <c r="D143" s="42" t="s">
        <v>1</v>
      </c>
      <c r="E143" s="42"/>
      <c r="F143" s="42"/>
      <c r="G143" s="103">
        <f>G144</f>
        <v>3366678.4499999997</v>
      </c>
      <c r="H143" s="103">
        <f>H145</f>
        <v>3389927.54</v>
      </c>
      <c r="I143" s="103">
        <f>I145</f>
        <v>3559423.92</v>
      </c>
    </row>
    <row r="144" spans="2:9" ht="78" customHeight="1">
      <c r="B144" s="32" t="s">
        <v>270</v>
      </c>
      <c r="C144" s="41" t="s">
        <v>388</v>
      </c>
      <c r="D144" s="42" t="s">
        <v>1</v>
      </c>
      <c r="E144" s="42" t="s">
        <v>60</v>
      </c>
      <c r="F144" s="42"/>
      <c r="G144" s="103">
        <f>G145</f>
        <v>3366678.4499999997</v>
      </c>
      <c r="H144" s="103">
        <f>H145</f>
        <v>3389927.54</v>
      </c>
      <c r="I144" s="103">
        <f>I145</f>
        <v>3559423.92</v>
      </c>
    </row>
    <row r="145" spans="2:9" ht="53.25" customHeight="1">
      <c r="B145" s="32" t="s">
        <v>271</v>
      </c>
      <c r="C145" s="68" t="s">
        <v>406</v>
      </c>
      <c r="D145" s="42" t="s">
        <v>1</v>
      </c>
      <c r="E145" s="42" t="s">
        <v>128</v>
      </c>
      <c r="F145" s="42"/>
      <c r="G145" s="103">
        <f>G146+G149</f>
        <v>3366678.4499999997</v>
      </c>
      <c r="H145" s="103">
        <f>H146</f>
        <v>3389927.54</v>
      </c>
      <c r="I145" s="103">
        <f>I146</f>
        <v>3559423.92</v>
      </c>
    </row>
    <row r="146" spans="2:9" ht="165.75">
      <c r="B146" s="32" t="s">
        <v>272</v>
      </c>
      <c r="C146" s="45" t="s">
        <v>407</v>
      </c>
      <c r="D146" s="42" t="s">
        <v>1</v>
      </c>
      <c r="E146" s="42" t="s">
        <v>129</v>
      </c>
      <c r="F146" s="42"/>
      <c r="G146" s="103">
        <f>G148</f>
        <v>3091678.4499999997</v>
      </c>
      <c r="H146" s="103">
        <f>H148</f>
        <v>3389927.54</v>
      </c>
      <c r="I146" s="103">
        <f>I148</f>
        <v>3559423.92</v>
      </c>
    </row>
    <row r="147" spans="2:9" ht="59.25" customHeight="1">
      <c r="B147" s="32" t="s">
        <v>273</v>
      </c>
      <c r="C147" s="37" t="s">
        <v>216</v>
      </c>
      <c r="D147" s="42" t="s">
        <v>1</v>
      </c>
      <c r="E147" s="42" t="s">
        <v>129</v>
      </c>
      <c r="F147" s="42" t="s">
        <v>148</v>
      </c>
      <c r="G147" s="103">
        <f>G148</f>
        <v>3091678.4499999997</v>
      </c>
      <c r="H147" s="103">
        <f>H148</f>
        <v>3389927.54</v>
      </c>
      <c r="I147" s="103">
        <f>I148</f>
        <v>3559423.92</v>
      </c>
    </row>
    <row r="148" spans="2:9" ht="27" customHeight="1">
      <c r="B148" s="32" t="s">
        <v>319</v>
      </c>
      <c r="C148" s="37" t="s">
        <v>189</v>
      </c>
      <c r="D148" s="42" t="s">
        <v>1</v>
      </c>
      <c r="E148" s="42" t="s">
        <v>129</v>
      </c>
      <c r="F148" s="42" t="s">
        <v>59</v>
      </c>
      <c r="G148" s="103">
        <f>3228502.42-136823.97</f>
        <v>3091678.4499999997</v>
      </c>
      <c r="H148" s="103">
        <v>3389927.54</v>
      </c>
      <c r="I148" s="103">
        <v>3559423.92</v>
      </c>
    </row>
    <row r="149" spans="2:9" ht="37.5" customHeight="1">
      <c r="B149" s="32" t="s">
        <v>320</v>
      </c>
      <c r="C149" s="44" t="s">
        <v>237</v>
      </c>
      <c r="D149" s="42" t="s">
        <v>1</v>
      </c>
      <c r="E149" s="42" t="s">
        <v>133</v>
      </c>
      <c r="F149" s="42"/>
      <c r="G149" s="103">
        <f>G151</f>
        <v>275000</v>
      </c>
      <c r="H149" s="103">
        <f>H150</f>
        <v>288750</v>
      </c>
      <c r="I149" s="103">
        <f>I150</f>
        <v>303188</v>
      </c>
    </row>
    <row r="150" spans="2:9" ht="37.5" customHeight="1">
      <c r="B150" s="32" t="s">
        <v>321</v>
      </c>
      <c r="C150" s="37" t="s">
        <v>47</v>
      </c>
      <c r="D150" s="42" t="s">
        <v>1</v>
      </c>
      <c r="E150" s="42" t="s">
        <v>133</v>
      </c>
      <c r="F150" s="42" t="s">
        <v>149</v>
      </c>
      <c r="G150" s="103">
        <f>G151</f>
        <v>275000</v>
      </c>
      <c r="H150" s="103">
        <f>H151</f>
        <v>288750</v>
      </c>
      <c r="I150" s="103">
        <f>I151</f>
        <v>303188</v>
      </c>
    </row>
    <row r="151" spans="2:9" ht="27" customHeight="1">
      <c r="B151" s="32" t="s">
        <v>325</v>
      </c>
      <c r="C151" s="37" t="s">
        <v>46</v>
      </c>
      <c r="D151" s="42" t="s">
        <v>1</v>
      </c>
      <c r="E151" s="42" t="s">
        <v>133</v>
      </c>
      <c r="F151" s="42" t="s">
        <v>150</v>
      </c>
      <c r="G151" s="103">
        <v>275000</v>
      </c>
      <c r="H151" s="103">
        <v>288750</v>
      </c>
      <c r="I151" s="109">
        <v>303188</v>
      </c>
    </row>
    <row r="152" spans="2:9" ht="16.5" customHeight="1">
      <c r="B152" s="32" t="s">
        <v>326</v>
      </c>
      <c r="C152" s="41" t="s">
        <v>3</v>
      </c>
      <c r="D152" s="42" t="s">
        <v>4</v>
      </c>
      <c r="E152" s="42"/>
      <c r="F152" s="42"/>
      <c r="G152" s="108">
        <f>G158</f>
        <v>44920.92</v>
      </c>
      <c r="H152" s="108">
        <f>H158</f>
        <v>22050</v>
      </c>
      <c r="I152" s="108">
        <f>I158</f>
        <v>23153</v>
      </c>
    </row>
    <row r="153" spans="2:9" ht="17.25" customHeight="1">
      <c r="B153" s="32" t="s">
        <v>327</v>
      </c>
      <c r="C153" s="41" t="s">
        <v>214</v>
      </c>
      <c r="D153" s="42" t="s">
        <v>5</v>
      </c>
      <c r="E153" s="42"/>
      <c r="F153" s="42"/>
      <c r="G153" s="103">
        <f>G154</f>
        <v>44920.92</v>
      </c>
      <c r="H153" s="103">
        <f>H154</f>
        <v>22050</v>
      </c>
      <c r="I153" s="103">
        <f>I154</f>
        <v>23153</v>
      </c>
    </row>
    <row r="154" spans="2:9" ht="37.5" customHeight="1">
      <c r="B154" s="32" t="s">
        <v>328</v>
      </c>
      <c r="C154" s="41" t="s">
        <v>169</v>
      </c>
      <c r="D154" s="42" t="s">
        <v>5</v>
      </c>
      <c r="E154" s="42" t="s">
        <v>89</v>
      </c>
      <c r="F154" s="42"/>
      <c r="G154" s="103">
        <f>G158</f>
        <v>44920.92</v>
      </c>
      <c r="H154" s="103">
        <f>H158</f>
        <v>22050</v>
      </c>
      <c r="I154" s="103">
        <f>I158</f>
        <v>23153</v>
      </c>
    </row>
    <row r="155" spans="2:9" ht="37.5" customHeight="1">
      <c r="B155" s="32" t="s">
        <v>329</v>
      </c>
      <c r="C155" s="51" t="s">
        <v>238</v>
      </c>
      <c r="D155" s="42" t="s">
        <v>5</v>
      </c>
      <c r="E155" s="42" t="s">
        <v>170</v>
      </c>
      <c r="F155" s="42"/>
      <c r="G155" s="103">
        <f>G158</f>
        <v>44920.92</v>
      </c>
      <c r="H155" s="103">
        <f>H158</f>
        <v>22050</v>
      </c>
      <c r="I155" s="103">
        <f>I158</f>
        <v>23153</v>
      </c>
    </row>
    <row r="156" spans="2:9" ht="75.75" customHeight="1">
      <c r="B156" s="32" t="s">
        <v>342</v>
      </c>
      <c r="C156" s="68" t="s">
        <v>277</v>
      </c>
      <c r="D156" s="42" t="s">
        <v>5</v>
      </c>
      <c r="E156" s="42" t="s">
        <v>184</v>
      </c>
      <c r="F156" s="42"/>
      <c r="G156" s="103">
        <f aca="true" t="shared" si="14" ref="G156:I157">G157</f>
        <v>44920.92</v>
      </c>
      <c r="H156" s="103">
        <f t="shared" si="14"/>
        <v>22050</v>
      </c>
      <c r="I156" s="103">
        <f t="shared" si="14"/>
        <v>23153</v>
      </c>
    </row>
    <row r="157" spans="2:9" ht="30.75" customHeight="1">
      <c r="B157" s="32" t="s">
        <v>343</v>
      </c>
      <c r="C157" s="41" t="s">
        <v>185</v>
      </c>
      <c r="D157" s="42" t="s">
        <v>5</v>
      </c>
      <c r="E157" s="42" t="s">
        <v>184</v>
      </c>
      <c r="F157" s="42" t="s">
        <v>134</v>
      </c>
      <c r="G157" s="103">
        <f t="shared" si="14"/>
        <v>44920.92</v>
      </c>
      <c r="H157" s="103">
        <f t="shared" si="14"/>
        <v>22050</v>
      </c>
      <c r="I157" s="109">
        <f t="shared" si="14"/>
        <v>23153</v>
      </c>
    </row>
    <row r="158" spans="2:9" ht="22.5" customHeight="1">
      <c r="B158" s="32" t="s">
        <v>344</v>
      </c>
      <c r="C158" s="69" t="s">
        <v>186</v>
      </c>
      <c r="D158" s="42" t="s">
        <v>5</v>
      </c>
      <c r="E158" s="42" t="s">
        <v>184</v>
      </c>
      <c r="F158" s="42" t="s">
        <v>135</v>
      </c>
      <c r="G158" s="112">
        <f>53000-8079.08</f>
        <v>44920.92</v>
      </c>
      <c r="H158" s="103">
        <v>22050</v>
      </c>
      <c r="I158" s="109">
        <v>23153</v>
      </c>
    </row>
    <row r="159" spans="2:9" ht="17.25" customHeight="1">
      <c r="B159" s="32" t="s">
        <v>345</v>
      </c>
      <c r="C159" s="35" t="s">
        <v>33</v>
      </c>
      <c r="D159" s="189" t="s">
        <v>9</v>
      </c>
      <c r="E159" s="189"/>
      <c r="F159" s="189"/>
      <c r="G159" s="153">
        <f aca="true" t="shared" si="15" ref="G159:I164">G160</f>
        <v>170000</v>
      </c>
      <c r="H159" s="153">
        <f t="shared" si="15"/>
        <v>178500</v>
      </c>
      <c r="I159" s="153">
        <f t="shared" si="15"/>
        <v>187425</v>
      </c>
    </row>
    <row r="160" spans="2:9" ht="13.5" customHeight="1">
      <c r="B160" s="32" t="s">
        <v>346</v>
      </c>
      <c r="C160" s="35" t="s">
        <v>201</v>
      </c>
      <c r="D160" s="39" t="s">
        <v>34</v>
      </c>
      <c r="E160" s="39"/>
      <c r="F160" s="39"/>
      <c r="G160" s="104">
        <f t="shared" si="15"/>
        <v>170000</v>
      </c>
      <c r="H160" s="104">
        <f t="shared" si="15"/>
        <v>178500</v>
      </c>
      <c r="I160" s="104">
        <f t="shared" si="15"/>
        <v>187425</v>
      </c>
    </row>
    <row r="161" spans="2:9" ht="64.5" customHeight="1">
      <c r="B161" s="32" t="s">
        <v>347</v>
      </c>
      <c r="C161" s="41" t="s">
        <v>408</v>
      </c>
      <c r="D161" s="39" t="s">
        <v>34</v>
      </c>
      <c r="E161" s="39" t="s">
        <v>60</v>
      </c>
      <c r="F161" s="39"/>
      <c r="G161" s="104">
        <f>G162</f>
        <v>170000</v>
      </c>
      <c r="H161" s="104">
        <f t="shared" si="15"/>
        <v>178500</v>
      </c>
      <c r="I161" s="104">
        <f t="shared" si="15"/>
        <v>187425</v>
      </c>
    </row>
    <row r="162" spans="2:9" ht="59.25" customHeight="1">
      <c r="B162" s="32" t="s">
        <v>348</v>
      </c>
      <c r="C162" s="208" t="s">
        <v>394</v>
      </c>
      <c r="D162" s="39" t="s">
        <v>34</v>
      </c>
      <c r="E162" s="39" t="s">
        <v>128</v>
      </c>
      <c r="F162" s="39"/>
      <c r="G162" s="104">
        <f>G164</f>
        <v>170000</v>
      </c>
      <c r="H162" s="104">
        <f>H164</f>
        <v>178500</v>
      </c>
      <c r="I162" s="104">
        <f>I164</f>
        <v>187425</v>
      </c>
    </row>
    <row r="163" spans="2:9" ht="114.75">
      <c r="B163" s="32" t="s">
        <v>349</v>
      </c>
      <c r="C163" s="81" t="s">
        <v>409</v>
      </c>
      <c r="D163" s="39" t="s">
        <v>34</v>
      </c>
      <c r="E163" s="39" t="s">
        <v>136</v>
      </c>
      <c r="F163" s="39"/>
      <c r="G163" s="104">
        <f>G164</f>
        <v>170000</v>
      </c>
      <c r="H163" s="104">
        <f>H164</f>
        <v>178500</v>
      </c>
      <c r="I163" s="104">
        <f>I164</f>
        <v>187425</v>
      </c>
    </row>
    <row r="164" spans="2:9" ht="39.75" customHeight="1">
      <c r="B164" s="32" t="s">
        <v>350</v>
      </c>
      <c r="C164" s="35" t="s">
        <v>82</v>
      </c>
      <c r="D164" s="39" t="s">
        <v>34</v>
      </c>
      <c r="E164" s="39" t="s">
        <v>136</v>
      </c>
      <c r="F164" s="39" t="s">
        <v>81</v>
      </c>
      <c r="G164" s="104">
        <f>G165</f>
        <v>170000</v>
      </c>
      <c r="H164" s="104">
        <f t="shared" si="15"/>
        <v>178500</v>
      </c>
      <c r="I164" s="104">
        <f t="shared" si="15"/>
        <v>187425</v>
      </c>
    </row>
    <row r="165" spans="2:9" ht="51" customHeight="1">
      <c r="B165" s="32" t="s">
        <v>354</v>
      </c>
      <c r="C165" s="35" t="s">
        <v>83</v>
      </c>
      <c r="D165" s="39" t="s">
        <v>34</v>
      </c>
      <c r="E165" s="39" t="s">
        <v>136</v>
      </c>
      <c r="F165" s="39" t="s">
        <v>53</v>
      </c>
      <c r="G165" s="112">
        <v>170000</v>
      </c>
      <c r="H165" s="104">
        <v>178500</v>
      </c>
      <c r="I165" s="102">
        <v>187425</v>
      </c>
    </row>
    <row r="166" spans="2:9" ht="13.5" customHeight="1">
      <c r="B166" s="32" t="s">
        <v>355</v>
      </c>
      <c r="C166" s="37" t="s">
        <v>48</v>
      </c>
      <c r="D166" s="36"/>
      <c r="E166" s="36"/>
      <c r="F166" s="38"/>
      <c r="G166" s="103">
        <v>0</v>
      </c>
      <c r="H166" s="103">
        <v>436250</v>
      </c>
      <c r="I166" s="102">
        <v>852200</v>
      </c>
    </row>
    <row r="167" spans="2:9" ht="14.25">
      <c r="B167" s="32" t="s">
        <v>356</v>
      </c>
      <c r="C167" s="50" t="s">
        <v>7</v>
      </c>
      <c r="D167" s="62"/>
      <c r="E167" s="40"/>
      <c r="F167" s="38"/>
      <c r="G167" s="153">
        <f>G13+G84+G98+G123+G142+G152+G159+0.14</f>
        <v>27293671.26</v>
      </c>
      <c r="H167" s="153">
        <f>H159+H152+H142+H123+H98+H84+H53+H47+H20+H14+H166</f>
        <v>22308878.15</v>
      </c>
      <c r="I167" s="153">
        <f>I159+I152+I142+I123+I98+I84+I53+I47+I20+I14+I166+1</f>
        <v>23557768.15</v>
      </c>
    </row>
  </sheetData>
  <sheetProtection/>
  <mergeCells count="5">
    <mergeCell ref="D1:I1"/>
    <mergeCell ref="D2:I4"/>
    <mergeCell ref="B7:I7"/>
    <mergeCell ref="B8:I8"/>
    <mergeCell ref="G5:I5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B2">
      <selection activeCell="F167" sqref="F167"/>
    </sheetView>
  </sheetViews>
  <sheetFormatPr defaultColWidth="9.00390625" defaultRowHeight="12.75"/>
  <cols>
    <col min="1" max="1" width="4.00390625" style="20" hidden="1" customWidth="1"/>
    <col min="2" max="2" width="49.875" style="52" customWidth="1"/>
    <col min="3" max="3" width="9.125" style="52" customWidth="1"/>
    <col min="4" max="4" width="6.875" style="52" customWidth="1"/>
    <col min="5" max="5" width="0.37109375" style="52" hidden="1" customWidth="1"/>
    <col min="6" max="6" width="7.625" style="20" customWidth="1"/>
    <col min="7" max="7" width="13.125" style="52" customWidth="1"/>
    <col min="8" max="8" width="13.00390625" style="52" customWidth="1"/>
    <col min="9" max="9" width="13.125" style="52" customWidth="1"/>
    <col min="10" max="10" width="0.2421875" style="52" customWidth="1"/>
    <col min="11" max="11" width="9.125" style="52" hidden="1" customWidth="1"/>
    <col min="12" max="12" width="8.875" style="52" hidden="1" customWidth="1"/>
    <col min="13" max="13" width="4.375" style="52" hidden="1" customWidth="1"/>
    <col min="14" max="14" width="9.125" style="52" hidden="1" customWidth="1"/>
    <col min="15" max="16384" width="9.125" style="52" customWidth="1"/>
  </cols>
  <sheetData>
    <row r="1" spans="1:14" ht="15.75" customHeight="1">
      <c r="A1" s="239" t="s">
        <v>275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9.5" customHeight="1">
      <c r="A2" s="77"/>
      <c r="B2" s="77"/>
      <c r="C2" s="77"/>
      <c r="D2" s="77"/>
      <c r="E2" s="77"/>
      <c r="F2" s="77"/>
      <c r="G2" s="245" t="s">
        <v>430</v>
      </c>
      <c r="H2" s="246"/>
      <c r="I2" s="246"/>
      <c r="J2" s="77"/>
      <c r="K2" s="77"/>
      <c r="L2" s="77"/>
      <c r="M2" s="77"/>
      <c r="N2" s="77"/>
    </row>
    <row r="3" spans="1:14" ht="19.5" customHeight="1">
      <c r="A3" s="76"/>
      <c r="B3" s="76"/>
      <c r="C3" s="76"/>
      <c r="D3" s="76"/>
      <c r="E3" s="76"/>
      <c r="F3" s="76"/>
      <c r="G3" s="246"/>
      <c r="H3" s="246"/>
      <c r="I3" s="246"/>
      <c r="J3" s="76"/>
      <c r="K3" s="76"/>
      <c r="L3" s="76"/>
      <c r="M3" s="76"/>
      <c r="N3" s="76"/>
    </row>
    <row r="4" spans="1:14" ht="19.5" customHeight="1">
      <c r="A4" s="76"/>
      <c r="B4" s="76"/>
      <c r="C4" s="76"/>
      <c r="D4" s="76"/>
      <c r="E4" s="76"/>
      <c r="F4" s="76"/>
      <c r="G4" s="246"/>
      <c r="H4" s="246"/>
      <c r="I4" s="246"/>
      <c r="J4" s="76"/>
      <c r="K4" s="76"/>
      <c r="L4" s="76"/>
      <c r="M4" s="76"/>
      <c r="N4" s="76"/>
    </row>
    <row r="5" spans="1:14" ht="37.5" customHeight="1">
      <c r="A5" s="76"/>
      <c r="B5" s="76"/>
      <c r="C5" s="76"/>
      <c r="D5" s="76"/>
      <c r="E5" s="76"/>
      <c r="F5" s="76"/>
      <c r="G5" s="246"/>
      <c r="H5" s="246"/>
      <c r="I5" s="246"/>
      <c r="J5" s="76"/>
      <c r="K5" s="76"/>
      <c r="L5" s="76"/>
      <c r="M5" s="76"/>
      <c r="N5" s="76"/>
    </row>
    <row r="6" spans="1:14" ht="27" customHeight="1">
      <c r="A6" s="76"/>
      <c r="B6" s="76"/>
      <c r="C6" s="76"/>
      <c r="D6" s="76"/>
      <c r="E6" s="76"/>
      <c r="F6" s="76"/>
      <c r="G6" s="247" t="s">
        <v>431</v>
      </c>
      <c r="H6" s="248"/>
      <c r="I6" s="248"/>
      <c r="J6" s="76"/>
      <c r="K6" s="76"/>
      <c r="L6" s="76"/>
      <c r="M6" s="76"/>
      <c r="N6" s="76"/>
    </row>
    <row r="7" spans="1:16" ht="28.5" customHeight="1">
      <c r="A7" s="242" t="s">
        <v>165</v>
      </c>
      <c r="B7" s="243"/>
      <c r="C7" s="243"/>
      <c r="D7" s="243"/>
      <c r="E7" s="243"/>
      <c r="F7" s="243"/>
      <c r="G7" s="243"/>
      <c r="H7" s="243"/>
      <c r="I7" s="243"/>
      <c r="J7" s="24"/>
      <c r="K7" s="24"/>
      <c r="L7" s="24"/>
      <c r="M7" s="24"/>
      <c r="N7" s="24"/>
      <c r="O7" s="24"/>
      <c r="P7" s="24"/>
    </row>
    <row r="8" spans="1:9" ht="15">
      <c r="A8" s="242" t="s">
        <v>166</v>
      </c>
      <c r="B8" s="244"/>
      <c r="C8" s="244"/>
      <c r="D8" s="244"/>
      <c r="E8" s="244"/>
      <c r="F8" s="244"/>
      <c r="G8" s="244"/>
      <c r="H8" s="244"/>
      <c r="I8" s="244"/>
    </row>
    <row r="9" spans="1:9" ht="16.5" customHeight="1">
      <c r="A9" s="242" t="s">
        <v>288</v>
      </c>
      <c r="B9" s="244"/>
      <c r="C9" s="244"/>
      <c r="D9" s="244"/>
      <c r="E9" s="244"/>
      <c r="F9" s="244"/>
      <c r="G9" s="244"/>
      <c r="H9" s="244"/>
      <c r="I9" s="244"/>
    </row>
    <row r="10" spans="1:9" ht="15">
      <c r="A10" s="48"/>
      <c r="B10" s="20"/>
      <c r="C10" s="20"/>
      <c r="D10" s="20"/>
      <c r="E10" s="20"/>
      <c r="G10" s="19"/>
      <c r="H10" s="19"/>
      <c r="I10" s="19" t="s">
        <v>152</v>
      </c>
    </row>
    <row r="12" spans="1:9" ht="93">
      <c r="A12" s="25" t="s">
        <v>161</v>
      </c>
      <c r="B12" s="21" t="s">
        <v>162</v>
      </c>
      <c r="C12" s="22" t="s">
        <v>28</v>
      </c>
      <c r="D12" s="240" t="s">
        <v>163</v>
      </c>
      <c r="E12" s="241"/>
      <c r="F12" s="22" t="s">
        <v>164</v>
      </c>
      <c r="G12" s="23" t="s">
        <v>154</v>
      </c>
      <c r="H12" s="23" t="s">
        <v>155</v>
      </c>
      <c r="I12" s="23" t="s">
        <v>286</v>
      </c>
    </row>
    <row r="13" spans="1:9" ht="48.75" customHeight="1">
      <c r="A13" s="25">
        <v>1</v>
      </c>
      <c r="B13" s="28" t="s">
        <v>366</v>
      </c>
      <c r="C13" s="7" t="s">
        <v>89</v>
      </c>
      <c r="D13" s="237"/>
      <c r="E13" s="238"/>
      <c r="F13" s="207"/>
      <c r="G13" s="200">
        <f>G14+G49+G72+G100</f>
        <v>18004058.950000003</v>
      </c>
      <c r="H13" s="200">
        <f>H14+H49+H72+H100</f>
        <v>12147863.18</v>
      </c>
      <c r="I13" s="159">
        <f>I14+I49+I72+I100</f>
        <v>12889924.530000001</v>
      </c>
    </row>
    <row r="14" spans="1:9" ht="33" customHeight="1">
      <c r="A14" s="53">
        <v>2</v>
      </c>
      <c r="B14" s="28" t="s">
        <v>410</v>
      </c>
      <c r="C14" s="7" t="s">
        <v>57</v>
      </c>
      <c r="D14" s="235"/>
      <c r="E14" s="236"/>
      <c r="F14" s="87"/>
      <c r="G14" s="164">
        <f>G17+G22+G27+G32+G46</f>
        <v>4757150.08</v>
      </c>
      <c r="H14" s="164">
        <f>H17+H22+H27+H32+H46</f>
        <v>3590743</v>
      </c>
      <c r="I14" s="160">
        <f>I17+I22+I27+I32+I46</f>
        <v>3397846.8</v>
      </c>
    </row>
    <row r="15" spans="1:9" ht="92.25" customHeight="1">
      <c r="A15" s="53">
        <v>3</v>
      </c>
      <c r="B15" s="28" t="s">
        <v>411</v>
      </c>
      <c r="C15" s="7" t="s">
        <v>62</v>
      </c>
      <c r="D15" s="249"/>
      <c r="E15" s="250"/>
      <c r="F15" s="202"/>
      <c r="G15" s="161">
        <f>G16</f>
        <v>3318144.0000000005</v>
      </c>
      <c r="H15" s="161">
        <f aca="true" t="shared" si="0" ref="G15:I16">H16</f>
        <v>2561285</v>
      </c>
      <c r="I15" s="161">
        <f t="shared" si="0"/>
        <v>2346378.8</v>
      </c>
    </row>
    <row r="16" spans="1:9" ht="30.75" customHeight="1">
      <c r="A16" s="25">
        <v>4</v>
      </c>
      <c r="B16" s="29" t="s">
        <v>187</v>
      </c>
      <c r="C16" s="46" t="s">
        <v>62</v>
      </c>
      <c r="D16" s="249">
        <v>200</v>
      </c>
      <c r="E16" s="250"/>
      <c r="F16" s="202"/>
      <c r="G16" s="161">
        <f t="shared" si="0"/>
        <v>3318144.0000000005</v>
      </c>
      <c r="H16" s="161">
        <f t="shared" si="0"/>
        <v>2561285</v>
      </c>
      <c r="I16" s="161">
        <f t="shared" si="0"/>
        <v>2346378.8</v>
      </c>
    </row>
    <row r="17" spans="1:9" ht="30.75" customHeight="1">
      <c r="A17" s="53">
        <v>5</v>
      </c>
      <c r="B17" s="49" t="s">
        <v>212</v>
      </c>
      <c r="C17" s="47" t="s">
        <v>62</v>
      </c>
      <c r="D17" s="229" t="s">
        <v>53</v>
      </c>
      <c r="E17" s="230"/>
      <c r="F17" s="203"/>
      <c r="G17" s="161">
        <f>G18</f>
        <v>3318144.0000000005</v>
      </c>
      <c r="H17" s="161">
        <f>H19</f>
        <v>2561285</v>
      </c>
      <c r="I17" s="161">
        <f>I19</f>
        <v>2346378.8</v>
      </c>
    </row>
    <row r="18" spans="1:9" ht="19.5" customHeight="1">
      <c r="A18" s="53">
        <v>6</v>
      </c>
      <c r="B18" s="29" t="s">
        <v>25</v>
      </c>
      <c r="C18" s="46" t="s">
        <v>62</v>
      </c>
      <c r="D18" s="249">
        <v>200</v>
      </c>
      <c r="E18" s="250"/>
      <c r="F18" s="202" t="s">
        <v>26</v>
      </c>
      <c r="G18" s="161">
        <f>G19</f>
        <v>3318144.0000000005</v>
      </c>
      <c r="H18" s="161">
        <f>H19</f>
        <v>2561285</v>
      </c>
      <c r="I18" s="161">
        <f>I19</f>
        <v>2346378.8</v>
      </c>
    </row>
    <row r="19" spans="1:9" ht="17.25" customHeight="1">
      <c r="A19" s="25">
        <v>7</v>
      </c>
      <c r="B19" s="29" t="s">
        <v>202</v>
      </c>
      <c r="C19" s="47" t="s">
        <v>62</v>
      </c>
      <c r="D19" s="229" t="s">
        <v>53</v>
      </c>
      <c r="E19" s="230"/>
      <c r="F19" s="203" t="s">
        <v>27</v>
      </c>
      <c r="G19" s="200">
        <f>1368170+1222851.26+56690+64000-58013.87+247559.46+1.47-27+50914.49+136823.97+229174.22</f>
        <v>3318144.0000000005</v>
      </c>
      <c r="H19" s="200">
        <v>2561285</v>
      </c>
      <c r="I19" s="162">
        <v>2346378.8</v>
      </c>
    </row>
    <row r="20" spans="1:9" ht="105.75" customHeight="1">
      <c r="A20" s="53">
        <v>8</v>
      </c>
      <c r="B20" s="28" t="s">
        <v>412</v>
      </c>
      <c r="C20" s="46" t="s">
        <v>56</v>
      </c>
      <c r="D20" s="225"/>
      <c r="E20" s="226"/>
      <c r="F20" s="202"/>
      <c r="G20" s="200">
        <f>G24</f>
        <v>594986.54</v>
      </c>
      <c r="H20" s="200">
        <f>H24</f>
        <v>421053</v>
      </c>
      <c r="I20" s="162">
        <f>I24</f>
        <v>426580</v>
      </c>
    </row>
    <row r="21" spans="1:9" ht="15.75" customHeight="1">
      <c r="A21" s="53">
        <v>9</v>
      </c>
      <c r="B21" s="29" t="s">
        <v>187</v>
      </c>
      <c r="C21" s="46" t="s">
        <v>56</v>
      </c>
      <c r="D21" s="225" t="s">
        <v>81</v>
      </c>
      <c r="E21" s="226"/>
      <c r="F21" s="202"/>
      <c r="G21" s="200">
        <f>G24</f>
        <v>594986.54</v>
      </c>
      <c r="H21" s="200">
        <f>H24</f>
        <v>421053</v>
      </c>
      <c r="I21" s="162">
        <f>I24</f>
        <v>426580</v>
      </c>
    </row>
    <row r="22" spans="1:9" ht="30" customHeight="1">
      <c r="A22" s="25">
        <v>10</v>
      </c>
      <c r="B22" s="30" t="s">
        <v>212</v>
      </c>
      <c r="C22" s="46" t="s">
        <v>56</v>
      </c>
      <c r="D22" s="225" t="s">
        <v>53</v>
      </c>
      <c r="E22" s="226"/>
      <c r="F22" s="202"/>
      <c r="G22" s="200">
        <f>G24</f>
        <v>594986.54</v>
      </c>
      <c r="H22" s="200">
        <f>H24</f>
        <v>421053</v>
      </c>
      <c r="I22" s="162">
        <f>I24</f>
        <v>426580</v>
      </c>
    </row>
    <row r="23" spans="1:9" ht="25.5" customHeight="1">
      <c r="A23" s="53">
        <v>11</v>
      </c>
      <c r="B23" s="30" t="s">
        <v>40</v>
      </c>
      <c r="C23" s="46" t="s">
        <v>56</v>
      </c>
      <c r="D23" s="225" t="s">
        <v>81</v>
      </c>
      <c r="E23" s="226"/>
      <c r="F23" s="202" t="s">
        <v>22</v>
      </c>
      <c r="G23" s="200">
        <f>G24</f>
        <v>594986.54</v>
      </c>
      <c r="H23" s="200">
        <f>H24</f>
        <v>421053</v>
      </c>
      <c r="I23" s="162">
        <f>I24</f>
        <v>426580</v>
      </c>
    </row>
    <row r="24" spans="1:9" ht="21.75" customHeight="1">
      <c r="A24" s="53">
        <v>12</v>
      </c>
      <c r="B24" s="30" t="s">
        <v>203</v>
      </c>
      <c r="C24" s="46" t="s">
        <v>56</v>
      </c>
      <c r="D24" s="225" t="s">
        <v>53</v>
      </c>
      <c r="E24" s="226"/>
      <c r="F24" s="202" t="s">
        <v>32</v>
      </c>
      <c r="G24" s="200">
        <f>459328-100010+20000+11762.26+25641.29-5000-8876.49+199000+115949.17-122807.69</f>
        <v>594986.54</v>
      </c>
      <c r="H24" s="200">
        <v>421053</v>
      </c>
      <c r="I24" s="163">
        <v>426580</v>
      </c>
    </row>
    <row r="25" spans="1:9" ht="90" customHeight="1">
      <c r="A25" s="25">
        <v>13</v>
      </c>
      <c r="B25" s="28" t="s">
        <v>413</v>
      </c>
      <c r="C25" s="86" t="s">
        <v>58</v>
      </c>
      <c r="D25" s="225"/>
      <c r="E25" s="226"/>
      <c r="F25" s="202"/>
      <c r="G25" s="200">
        <f aca="true" t="shared" si="1" ref="G25:I28">G26</f>
        <v>194000</v>
      </c>
      <c r="H25" s="200">
        <f t="shared" si="1"/>
        <v>204750</v>
      </c>
      <c r="I25" s="162">
        <f t="shared" si="1"/>
        <v>214988</v>
      </c>
    </row>
    <row r="26" spans="1:10" ht="30">
      <c r="A26" s="53">
        <v>14</v>
      </c>
      <c r="B26" s="29" t="s">
        <v>187</v>
      </c>
      <c r="C26" s="86" t="s">
        <v>58</v>
      </c>
      <c r="D26" s="225" t="s">
        <v>81</v>
      </c>
      <c r="E26" s="226"/>
      <c r="F26" s="202"/>
      <c r="G26" s="200">
        <f t="shared" si="1"/>
        <v>194000</v>
      </c>
      <c r="H26" s="200">
        <f t="shared" si="1"/>
        <v>204750</v>
      </c>
      <c r="I26" s="162">
        <f t="shared" si="1"/>
        <v>214988</v>
      </c>
      <c r="J26" s="26"/>
    </row>
    <row r="27" spans="1:9" ht="33" customHeight="1">
      <c r="A27" s="25">
        <v>15</v>
      </c>
      <c r="B27" s="49" t="s">
        <v>212</v>
      </c>
      <c r="C27" s="86" t="s">
        <v>58</v>
      </c>
      <c r="D27" s="225" t="s">
        <v>53</v>
      </c>
      <c r="E27" s="226"/>
      <c r="F27" s="202"/>
      <c r="G27" s="200">
        <f t="shared" si="1"/>
        <v>194000</v>
      </c>
      <c r="H27" s="200">
        <f t="shared" si="1"/>
        <v>204750</v>
      </c>
      <c r="I27" s="162">
        <f t="shared" si="1"/>
        <v>214988</v>
      </c>
    </row>
    <row r="28" spans="1:9" ht="15">
      <c r="A28" s="53">
        <v>16</v>
      </c>
      <c r="B28" s="29" t="s">
        <v>25</v>
      </c>
      <c r="C28" s="86" t="s">
        <v>58</v>
      </c>
      <c r="D28" s="225" t="s">
        <v>81</v>
      </c>
      <c r="E28" s="226"/>
      <c r="F28" s="202" t="s">
        <v>26</v>
      </c>
      <c r="G28" s="200">
        <f t="shared" si="1"/>
        <v>194000</v>
      </c>
      <c r="H28" s="200">
        <f t="shared" si="1"/>
        <v>204750</v>
      </c>
      <c r="I28" s="162">
        <f t="shared" si="1"/>
        <v>214988</v>
      </c>
    </row>
    <row r="29" spans="1:9" ht="15">
      <c r="A29" s="25">
        <v>17</v>
      </c>
      <c r="B29" s="29" t="s">
        <v>202</v>
      </c>
      <c r="C29" s="86" t="s">
        <v>58</v>
      </c>
      <c r="D29" s="225" t="s">
        <v>53</v>
      </c>
      <c r="E29" s="226"/>
      <c r="F29" s="202" t="s">
        <v>27</v>
      </c>
      <c r="G29" s="200">
        <f>195000-1000</f>
        <v>194000</v>
      </c>
      <c r="H29" s="200">
        <v>204750</v>
      </c>
      <c r="I29" s="162">
        <v>214988</v>
      </c>
    </row>
    <row r="30" spans="1:9" ht="84" customHeight="1">
      <c r="A30" s="53">
        <v>18</v>
      </c>
      <c r="B30" s="4" t="s">
        <v>414</v>
      </c>
      <c r="C30" s="86" t="s">
        <v>91</v>
      </c>
      <c r="D30" s="225"/>
      <c r="E30" s="226"/>
      <c r="F30" s="202"/>
      <c r="G30" s="200">
        <f aca="true" t="shared" si="2" ref="G30:I33">G31</f>
        <v>76529.92</v>
      </c>
      <c r="H30" s="200">
        <f t="shared" si="2"/>
        <v>24339</v>
      </c>
      <c r="I30" s="162">
        <f t="shared" si="2"/>
        <v>25556</v>
      </c>
    </row>
    <row r="31" spans="1:9" ht="30">
      <c r="A31" s="25">
        <v>19</v>
      </c>
      <c r="B31" s="29" t="s">
        <v>187</v>
      </c>
      <c r="C31" s="86" t="s">
        <v>91</v>
      </c>
      <c r="D31" s="225" t="s">
        <v>81</v>
      </c>
      <c r="E31" s="226"/>
      <c r="F31" s="202"/>
      <c r="G31" s="200">
        <f t="shared" si="2"/>
        <v>76529.92</v>
      </c>
      <c r="H31" s="200">
        <f t="shared" si="2"/>
        <v>24339</v>
      </c>
      <c r="I31" s="162">
        <f t="shared" si="2"/>
        <v>25556</v>
      </c>
    </row>
    <row r="32" spans="1:9" ht="33.75" customHeight="1">
      <c r="A32" s="53">
        <v>20</v>
      </c>
      <c r="B32" s="49" t="s">
        <v>212</v>
      </c>
      <c r="C32" s="86" t="s">
        <v>91</v>
      </c>
      <c r="D32" s="225" t="s">
        <v>53</v>
      </c>
      <c r="E32" s="226"/>
      <c r="F32" s="202"/>
      <c r="G32" s="200">
        <f t="shared" si="2"/>
        <v>76529.92</v>
      </c>
      <c r="H32" s="200">
        <f t="shared" si="2"/>
        <v>24339</v>
      </c>
      <c r="I32" s="162">
        <f t="shared" si="2"/>
        <v>25556</v>
      </c>
    </row>
    <row r="33" spans="1:9" ht="15">
      <c r="A33" s="25">
        <v>21</v>
      </c>
      <c r="B33" s="30" t="s">
        <v>40</v>
      </c>
      <c r="C33" s="86" t="s">
        <v>91</v>
      </c>
      <c r="D33" s="225" t="s">
        <v>81</v>
      </c>
      <c r="E33" s="226"/>
      <c r="F33" s="202" t="s">
        <v>22</v>
      </c>
      <c r="G33" s="200">
        <f>G34+G36</f>
        <v>76529.92</v>
      </c>
      <c r="H33" s="200">
        <f t="shared" si="2"/>
        <v>24339</v>
      </c>
      <c r="I33" s="162">
        <f t="shared" si="2"/>
        <v>25556</v>
      </c>
    </row>
    <row r="34" spans="1:9" ht="15">
      <c r="A34" s="53">
        <v>22</v>
      </c>
      <c r="B34" s="30" t="s">
        <v>203</v>
      </c>
      <c r="C34" s="86" t="s">
        <v>91</v>
      </c>
      <c r="D34" s="225" t="s">
        <v>53</v>
      </c>
      <c r="E34" s="226"/>
      <c r="F34" s="202" t="s">
        <v>32</v>
      </c>
      <c r="G34" s="200">
        <f>23180+13350-0.8-173.92+174.64</f>
        <v>36529.92</v>
      </c>
      <c r="H34" s="200">
        <v>24339</v>
      </c>
      <c r="I34" s="162">
        <v>25556</v>
      </c>
    </row>
    <row r="35" spans="1:9" ht="15">
      <c r="A35" s="53"/>
      <c r="B35" s="127" t="s">
        <v>63</v>
      </c>
      <c r="C35" s="195" t="s">
        <v>91</v>
      </c>
      <c r="D35" s="193"/>
      <c r="E35" s="194"/>
      <c r="F35" s="202"/>
      <c r="G35" s="200">
        <f>G36</f>
        <v>40000</v>
      </c>
      <c r="H35" s="200">
        <v>0</v>
      </c>
      <c r="I35" s="200">
        <v>0</v>
      </c>
    </row>
    <row r="36" spans="1:9" ht="25.5">
      <c r="A36" s="53"/>
      <c r="B36" s="126" t="s">
        <v>211</v>
      </c>
      <c r="C36" s="195" t="s">
        <v>91</v>
      </c>
      <c r="D36" s="193" t="s">
        <v>194</v>
      </c>
      <c r="E36" s="194"/>
      <c r="F36" s="202" t="s">
        <v>32</v>
      </c>
      <c r="G36" s="200">
        <f>G37</f>
        <v>40000</v>
      </c>
      <c r="H36" s="200">
        <v>0</v>
      </c>
      <c r="I36" s="200">
        <v>0</v>
      </c>
    </row>
    <row r="37" spans="1:9" ht="25.5">
      <c r="A37" s="53"/>
      <c r="B37" s="204" t="s">
        <v>351</v>
      </c>
      <c r="C37" s="195" t="s">
        <v>91</v>
      </c>
      <c r="D37" s="193" t="s">
        <v>250</v>
      </c>
      <c r="E37" s="194"/>
      <c r="F37" s="202" t="s">
        <v>32</v>
      </c>
      <c r="G37" s="200">
        <v>40000</v>
      </c>
      <c r="H37" s="200">
        <v>0</v>
      </c>
      <c r="I37" s="200">
        <v>0</v>
      </c>
    </row>
    <row r="38" spans="1:9" ht="76.5">
      <c r="A38" s="53"/>
      <c r="B38" s="126" t="s">
        <v>369</v>
      </c>
      <c r="C38" s="195" t="s">
        <v>352</v>
      </c>
      <c r="D38" s="193"/>
      <c r="E38" s="194"/>
      <c r="F38" s="202"/>
      <c r="G38" s="200">
        <f>G40</f>
        <v>19231.15</v>
      </c>
      <c r="H38" s="200">
        <v>0</v>
      </c>
      <c r="I38" s="200"/>
    </row>
    <row r="39" spans="1:9" ht="25.5">
      <c r="A39" s="53"/>
      <c r="B39" s="126" t="s">
        <v>211</v>
      </c>
      <c r="C39" s="195" t="s">
        <v>352</v>
      </c>
      <c r="D39" s="193" t="s">
        <v>69</v>
      </c>
      <c r="E39" s="194"/>
      <c r="F39" s="202" t="s">
        <v>32</v>
      </c>
      <c r="G39" s="200">
        <f>G40</f>
        <v>19231.15</v>
      </c>
      <c r="H39" s="200">
        <v>0</v>
      </c>
      <c r="I39" s="200">
        <v>0</v>
      </c>
    </row>
    <row r="40" spans="1:9" ht="38.25">
      <c r="A40" s="53"/>
      <c r="B40" s="126" t="s">
        <v>353</v>
      </c>
      <c r="C40" s="195" t="s">
        <v>352</v>
      </c>
      <c r="D40" s="193" t="s">
        <v>219</v>
      </c>
      <c r="E40" s="194"/>
      <c r="F40" s="202" t="s">
        <v>32</v>
      </c>
      <c r="G40" s="200">
        <v>19231.15</v>
      </c>
      <c r="H40" s="200">
        <v>0</v>
      </c>
      <c r="I40" s="200">
        <v>0</v>
      </c>
    </row>
    <row r="41" spans="1:9" ht="79.5" customHeight="1">
      <c r="A41" s="53"/>
      <c r="B41" s="126" t="s">
        <v>370</v>
      </c>
      <c r="C41" s="179" t="s">
        <v>333</v>
      </c>
      <c r="D41" s="42"/>
      <c r="E41" s="42" t="s">
        <v>180</v>
      </c>
      <c r="F41" s="42"/>
      <c r="G41" s="200">
        <f>G42</f>
        <v>28745</v>
      </c>
      <c r="H41" s="200">
        <v>0</v>
      </c>
      <c r="I41" s="178">
        <v>0</v>
      </c>
    </row>
    <row r="42" spans="1:9" ht="31.5" customHeight="1">
      <c r="A42" s="53"/>
      <c r="B42" s="126" t="s">
        <v>211</v>
      </c>
      <c r="C42" s="179" t="s">
        <v>333</v>
      </c>
      <c r="D42" s="42" t="s">
        <v>81</v>
      </c>
      <c r="E42" s="42" t="s">
        <v>180</v>
      </c>
      <c r="F42" s="42" t="s">
        <v>32</v>
      </c>
      <c r="G42" s="200">
        <f>G43</f>
        <v>28745</v>
      </c>
      <c r="H42" s="200">
        <v>0</v>
      </c>
      <c r="I42" s="178">
        <v>0</v>
      </c>
    </row>
    <row r="43" spans="1:9" ht="40.5" customHeight="1">
      <c r="A43" s="53"/>
      <c r="B43" s="126" t="s">
        <v>332</v>
      </c>
      <c r="C43" s="179" t="s">
        <v>333</v>
      </c>
      <c r="D43" s="42" t="s">
        <v>53</v>
      </c>
      <c r="E43" s="42" t="s">
        <v>180</v>
      </c>
      <c r="F43" s="42" t="s">
        <v>32</v>
      </c>
      <c r="G43" s="200">
        <v>28745</v>
      </c>
      <c r="H43" s="200">
        <v>0</v>
      </c>
      <c r="I43" s="178">
        <v>0</v>
      </c>
    </row>
    <row r="44" spans="1:9" ht="93" customHeight="1">
      <c r="A44" s="53">
        <v>28</v>
      </c>
      <c r="B44" s="4" t="s">
        <v>415</v>
      </c>
      <c r="C44" s="86" t="s">
        <v>188</v>
      </c>
      <c r="D44" s="225"/>
      <c r="E44" s="226"/>
      <c r="F44" s="202"/>
      <c r="G44" s="200">
        <f aca="true" t="shared" si="3" ref="G44:I47">G45</f>
        <v>573489.62</v>
      </c>
      <c r="H44" s="200">
        <f t="shared" si="3"/>
        <v>379316</v>
      </c>
      <c r="I44" s="162">
        <f t="shared" si="3"/>
        <v>384344</v>
      </c>
    </row>
    <row r="45" spans="1:9" ht="30">
      <c r="A45" s="25">
        <v>29</v>
      </c>
      <c r="B45" s="29" t="s">
        <v>187</v>
      </c>
      <c r="C45" s="86" t="s">
        <v>188</v>
      </c>
      <c r="D45" s="225" t="s">
        <v>81</v>
      </c>
      <c r="E45" s="226"/>
      <c r="F45" s="202"/>
      <c r="G45" s="200">
        <f t="shared" si="3"/>
        <v>573489.62</v>
      </c>
      <c r="H45" s="200">
        <f t="shared" si="3"/>
        <v>379316</v>
      </c>
      <c r="I45" s="162">
        <f t="shared" si="3"/>
        <v>384344</v>
      </c>
    </row>
    <row r="46" spans="1:9" ht="31.5" customHeight="1">
      <c r="A46" s="53">
        <v>30</v>
      </c>
      <c r="B46" s="30" t="s">
        <v>212</v>
      </c>
      <c r="C46" s="86" t="s">
        <v>188</v>
      </c>
      <c r="D46" s="225" t="s">
        <v>53</v>
      </c>
      <c r="E46" s="226"/>
      <c r="F46" s="202"/>
      <c r="G46" s="200">
        <f t="shared" si="3"/>
        <v>573489.62</v>
      </c>
      <c r="H46" s="200">
        <f t="shared" si="3"/>
        <v>379316</v>
      </c>
      <c r="I46" s="162">
        <f t="shared" si="3"/>
        <v>384344</v>
      </c>
    </row>
    <row r="47" spans="1:9" ht="15">
      <c r="A47" s="25">
        <v>31</v>
      </c>
      <c r="B47" s="29" t="s">
        <v>25</v>
      </c>
      <c r="C47" s="86" t="s">
        <v>188</v>
      </c>
      <c r="D47" s="225" t="s">
        <v>81</v>
      </c>
      <c r="E47" s="226"/>
      <c r="F47" s="202" t="s">
        <v>26</v>
      </c>
      <c r="G47" s="200">
        <f t="shared" si="3"/>
        <v>573489.62</v>
      </c>
      <c r="H47" s="200">
        <f t="shared" si="3"/>
        <v>379316</v>
      </c>
      <c r="I47" s="162">
        <f t="shared" si="3"/>
        <v>384344</v>
      </c>
    </row>
    <row r="48" spans="1:9" ht="15">
      <c r="A48" s="53">
        <v>32</v>
      </c>
      <c r="B48" s="29" t="s">
        <v>202</v>
      </c>
      <c r="C48" s="86" t="s">
        <v>188</v>
      </c>
      <c r="D48" s="225" t="s">
        <v>53</v>
      </c>
      <c r="E48" s="226"/>
      <c r="F48" s="202" t="s">
        <v>27</v>
      </c>
      <c r="G48" s="200">
        <f>424400-19421.11+168510.73</f>
        <v>573489.62</v>
      </c>
      <c r="H48" s="200">
        <v>379316</v>
      </c>
      <c r="I48" s="162">
        <v>384344</v>
      </c>
    </row>
    <row r="49" spans="1:9" ht="44.25" customHeight="1">
      <c r="A49" s="25">
        <v>33</v>
      </c>
      <c r="B49" s="4" t="s">
        <v>381</v>
      </c>
      <c r="C49" s="86" t="s">
        <v>55</v>
      </c>
      <c r="D49" s="249"/>
      <c r="E49" s="250"/>
      <c r="F49" s="84"/>
      <c r="G49" s="164">
        <f>G50+G55</f>
        <v>12754069.6</v>
      </c>
      <c r="H49" s="164">
        <f>H52+H57</f>
        <v>7883505.18</v>
      </c>
      <c r="I49" s="164">
        <f>I52+I57</f>
        <v>8785248.73</v>
      </c>
    </row>
    <row r="50" spans="1:9" ht="138" customHeight="1">
      <c r="A50" s="53">
        <v>34</v>
      </c>
      <c r="B50" s="4" t="s">
        <v>403</v>
      </c>
      <c r="C50" s="86" t="s">
        <v>181</v>
      </c>
      <c r="D50" s="225"/>
      <c r="E50" s="226"/>
      <c r="F50" s="84"/>
      <c r="G50" s="200">
        <f aca="true" t="shared" si="4" ref="G50:I53">G51</f>
        <v>6115880.83</v>
      </c>
      <c r="H50" s="200">
        <f t="shared" si="4"/>
        <v>5097450</v>
      </c>
      <c r="I50" s="162">
        <f t="shared" si="4"/>
        <v>5497747</v>
      </c>
    </row>
    <row r="51" spans="1:9" ht="16.5" customHeight="1">
      <c r="A51" s="25">
        <v>35</v>
      </c>
      <c r="B51" s="4" t="s">
        <v>204</v>
      </c>
      <c r="C51" s="86" t="s">
        <v>181</v>
      </c>
      <c r="D51" s="225" t="s">
        <v>194</v>
      </c>
      <c r="E51" s="226"/>
      <c r="F51" s="202"/>
      <c r="G51" s="200">
        <f t="shared" si="4"/>
        <v>6115880.83</v>
      </c>
      <c r="H51" s="200">
        <f t="shared" si="4"/>
        <v>5097450</v>
      </c>
      <c r="I51" s="162">
        <f t="shared" si="4"/>
        <v>5497747</v>
      </c>
    </row>
    <row r="52" spans="1:9" ht="45">
      <c r="A52" s="53">
        <v>36</v>
      </c>
      <c r="B52" s="4" t="s">
        <v>213</v>
      </c>
      <c r="C52" s="86" t="s">
        <v>181</v>
      </c>
      <c r="D52" s="249">
        <v>810</v>
      </c>
      <c r="E52" s="250"/>
      <c r="F52" s="87"/>
      <c r="G52" s="200">
        <f t="shared" si="4"/>
        <v>6115880.83</v>
      </c>
      <c r="H52" s="200">
        <f t="shared" si="4"/>
        <v>5097450</v>
      </c>
      <c r="I52" s="162">
        <f t="shared" si="4"/>
        <v>5497747</v>
      </c>
    </row>
    <row r="53" spans="1:9" ht="15">
      <c r="A53" s="25">
        <v>37</v>
      </c>
      <c r="B53" s="28" t="s">
        <v>12</v>
      </c>
      <c r="C53" s="86" t="s">
        <v>181</v>
      </c>
      <c r="D53" s="225" t="s">
        <v>194</v>
      </c>
      <c r="E53" s="226"/>
      <c r="F53" s="202" t="s">
        <v>13</v>
      </c>
      <c r="G53" s="200">
        <f>G54</f>
        <v>6115880.83</v>
      </c>
      <c r="H53" s="200">
        <f t="shared" si="4"/>
        <v>5097450</v>
      </c>
      <c r="I53" s="162">
        <f t="shared" si="4"/>
        <v>5497747</v>
      </c>
    </row>
    <row r="54" spans="1:9" ht="15">
      <c r="A54" s="53">
        <v>38</v>
      </c>
      <c r="B54" s="4" t="s">
        <v>207</v>
      </c>
      <c r="C54" s="86" t="s">
        <v>181</v>
      </c>
      <c r="D54" s="249">
        <v>810</v>
      </c>
      <c r="E54" s="250"/>
      <c r="F54" s="87" t="s">
        <v>6</v>
      </c>
      <c r="G54" s="165">
        <f>6231830-115949.17</f>
        <v>6115880.83</v>
      </c>
      <c r="H54" s="200">
        <v>5097450</v>
      </c>
      <c r="I54" s="162">
        <v>5497747</v>
      </c>
    </row>
    <row r="55" spans="1:9" ht="131.25" customHeight="1">
      <c r="A55" s="25">
        <v>39</v>
      </c>
      <c r="B55" s="96" t="s">
        <v>416</v>
      </c>
      <c r="C55" s="86" t="s">
        <v>182</v>
      </c>
      <c r="D55" s="225"/>
      <c r="E55" s="226"/>
      <c r="F55" s="202"/>
      <c r="G55" s="200">
        <f aca="true" t="shared" si="5" ref="G55:I58">G56</f>
        <v>6638188.77</v>
      </c>
      <c r="H55" s="200">
        <f t="shared" si="5"/>
        <v>2786055.18</v>
      </c>
      <c r="I55" s="162">
        <f t="shared" si="5"/>
        <v>3287501.73</v>
      </c>
    </row>
    <row r="56" spans="1:9" ht="30">
      <c r="A56" s="25">
        <v>40</v>
      </c>
      <c r="B56" s="97" t="s">
        <v>187</v>
      </c>
      <c r="C56" s="86" t="s">
        <v>182</v>
      </c>
      <c r="D56" s="225" t="s">
        <v>81</v>
      </c>
      <c r="E56" s="226"/>
      <c r="F56" s="202"/>
      <c r="G56" s="200">
        <f t="shared" si="5"/>
        <v>6638188.77</v>
      </c>
      <c r="H56" s="200">
        <f t="shared" si="5"/>
        <v>2786055.18</v>
      </c>
      <c r="I56" s="162">
        <f t="shared" si="5"/>
        <v>3287501.73</v>
      </c>
    </row>
    <row r="57" spans="1:9" ht="30" customHeight="1">
      <c r="A57" s="53">
        <v>41</v>
      </c>
      <c r="B57" s="98" t="s">
        <v>83</v>
      </c>
      <c r="C57" s="86" t="s">
        <v>182</v>
      </c>
      <c r="D57" s="225" t="s">
        <v>53</v>
      </c>
      <c r="E57" s="226"/>
      <c r="F57" s="202"/>
      <c r="G57" s="200">
        <f t="shared" si="5"/>
        <v>6638188.77</v>
      </c>
      <c r="H57" s="200">
        <f t="shared" si="5"/>
        <v>2786055.18</v>
      </c>
      <c r="I57" s="162">
        <f t="shared" si="5"/>
        <v>3287501.73</v>
      </c>
    </row>
    <row r="58" spans="1:9" ht="15.75" customHeight="1">
      <c r="A58" s="25">
        <v>42</v>
      </c>
      <c r="B58" s="28" t="s">
        <v>12</v>
      </c>
      <c r="C58" s="86" t="s">
        <v>182</v>
      </c>
      <c r="D58" s="225" t="s">
        <v>81</v>
      </c>
      <c r="E58" s="226"/>
      <c r="F58" s="202" t="s">
        <v>13</v>
      </c>
      <c r="G58" s="200">
        <f>G59+G60+G63+G66+G69</f>
        <v>6638188.77</v>
      </c>
      <c r="H58" s="200">
        <f t="shared" si="5"/>
        <v>2786055.18</v>
      </c>
      <c r="I58" s="162">
        <f t="shared" si="5"/>
        <v>3287501.73</v>
      </c>
    </row>
    <row r="59" spans="1:9" ht="18" customHeight="1">
      <c r="A59" s="25">
        <v>43</v>
      </c>
      <c r="B59" s="98" t="s">
        <v>208</v>
      </c>
      <c r="C59" s="86" t="s">
        <v>182</v>
      </c>
      <c r="D59" s="225" t="s">
        <v>53</v>
      </c>
      <c r="E59" s="226"/>
      <c r="F59" s="202" t="s">
        <v>36</v>
      </c>
      <c r="G59" s="200">
        <f>2226368.13+100010+8133.87+7506+0.01-114668.75</f>
        <v>2227349.26</v>
      </c>
      <c r="H59" s="200">
        <v>2786055.18</v>
      </c>
      <c r="I59" s="163">
        <v>3287501.73</v>
      </c>
    </row>
    <row r="60" spans="1:9" ht="61.5" customHeight="1">
      <c r="A60" s="25"/>
      <c r="B60" s="127" t="s">
        <v>309</v>
      </c>
      <c r="C60" s="99" t="s">
        <v>310</v>
      </c>
      <c r="D60" s="193"/>
      <c r="E60" s="194"/>
      <c r="F60" s="202"/>
      <c r="G60" s="200">
        <f aca="true" t="shared" si="6" ref="G60:I61">G61</f>
        <v>766510</v>
      </c>
      <c r="H60" s="200">
        <f t="shared" si="6"/>
        <v>0</v>
      </c>
      <c r="I60" s="162">
        <f t="shared" si="6"/>
        <v>0</v>
      </c>
    </row>
    <row r="61" spans="1:9" ht="18" customHeight="1">
      <c r="A61" s="25"/>
      <c r="B61" s="126" t="s">
        <v>193</v>
      </c>
      <c r="C61" s="99" t="s">
        <v>310</v>
      </c>
      <c r="D61" s="193" t="s">
        <v>81</v>
      </c>
      <c r="E61" s="194"/>
      <c r="F61" s="202" t="s">
        <v>36</v>
      </c>
      <c r="G61" s="200">
        <f t="shared" si="6"/>
        <v>766510</v>
      </c>
      <c r="H61" s="200">
        <f t="shared" si="6"/>
        <v>0</v>
      </c>
      <c r="I61" s="162">
        <f t="shared" si="6"/>
        <v>0</v>
      </c>
    </row>
    <row r="62" spans="1:9" ht="18" customHeight="1">
      <c r="A62" s="25"/>
      <c r="B62" s="126" t="s">
        <v>83</v>
      </c>
      <c r="C62" s="99" t="s">
        <v>310</v>
      </c>
      <c r="D62" s="193" t="s">
        <v>53</v>
      </c>
      <c r="E62" s="194"/>
      <c r="F62" s="202" t="s">
        <v>36</v>
      </c>
      <c r="G62" s="200">
        <v>766510</v>
      </c>
      <c r="H62" s="200">
        <v>0</v>
      </c>
      <c r="I62" s="163">
        <v>0</v>
      </c>
    </row>
    <row r="63" spans="1:9" ht="75" customHeight="1">
      <c r="A63" s="25"/>
      <c r="B63" s="126" t="s">
        <v>311</v>
      </c>
      <c r="C63" s="99" t="s">
        <v>312</v>
      </c>
      <c r="D63" s="193"/>
      <c r="E63" s="194"/>
      <c r="F63" s="202"/>
      <c r="G63" s="200">
        <f aca="true" t="shared" si="7" ref="G63:I64">G64</f>
        <v>3312320</v>
      </c>
      <c r="H63" s="200">
        <f t="shared" si="7"/>
        <v>0</v>
      </c>
      <c r="I63" s="162">
        <f t="shared" si="7"/>
        <v>0</v>
      </c>
    </row>
    <row r="64" spans="1:9" ht="42.75" customHeight="1">
      <c r="A64" s="25"/>
      <c r="B64" s="126" t="s">
        <v>193</v>
      </c>
      <c r="C64" s="99" t="s">
        <v>312</v>
      </c>
      <c r="D64" s="193" t="s">
        <v>81</v>
      </c>
      <c r="E64" s="194"/>
      <c r="F64" s="202" t="s">
        <v>36</v>
      </c>
      <c r="G64" s="200">
        <f t="shared" si="7"/>
        <v>3312320</v>
      </c>
      <c r="H64" s="200">
        <f t="shared" si="7"/>
        <v>0</v>
      </c>
      <c r="I64" s="162">
        <f t="shared" si="7"/>
        <v>0</v>
      </c>
    </row>
    <row r="65" spans="1:9" ht="33.75" customHeight="1">
      <c r="A65" s="25"/>
      <c r="B65" s="126" t="s">
        <v>83</v>
      </c>
      <c r="C65" s="99" t="s">
        <v>312</v>
      </c>
      <c r="D65" s="193" t="s">
        <v>53</v>
      </c>
      <c r="E65" s="194"/>
      <c r="F65" s="202" t="s">
        <v>36</v>
      </c>
      <c r="G65" s="200">
        <v>3312320</v>
      </c>
      <c r="H65" s="200">
        <v>0</v>
      </c>
      <c r="I65" s="162">
        <v>0</v>
      </c>
    </row>
    <row r="66" spans="1:9" ht="74.25" customHeight="1">
      <c r="A66" s="25"/>
      <c r="B66" s="127" t="s">
        <v>313</v>
      </c>
      <c r="C66" s="99" t="s">
        <v>314</v>
      </c>
      <c r="D66" s="193"/>
      <c r="E66" s="194"/>
      <c r="F66" s="202"/>
      <c r="G66" s="200">
        <f aca="true" t="shared" si="8" ref="G66:I67">G67</f>
        <v>766.51</v>
      </c>
      <c r="H66" s="200">
        <f t="shared" si="8"/>
        <v>0</v>
      </c>
      <c r="I66" s="162">
        <f t="shared" si="8"/>
        <v>0</v>
      </c>
    </row>
    <row r="67" spans="1:9" ht="37.5" customHeight="1">
      <c r="A67" s="25"/>
      <c r="B67" s="126" t="s">
        <v>193</v>
      </c>
      <c r="C67" s="99" t="s">
        <v>314</v>
      </c>
      <c r="D67" s="193" t="s">
        <v>81</v>
      </c>
      <c r="E67" s="194"/>
      <c r="F67" s="202" t="s">
        <v>36</v>
      </c>
      <c r="G67" s="200">
        <f t="shared" si="8"/>
        <v>766.51</v>
      </c>
      <c r="H67" s="200">
        <f t="shared" si="8"/>
        <v>0</v>
      </c>
      <c r="I67" s="162">
        <f t="shared" si="8"/>
        <v>0</v>
      </c>
    </row>
    <row r="68" spans="1:14" ht="36" customHeight="1">
      <c r="A68" s="25"/>
      <c r="B68" s="126" t="s">
        <v>83</v>
      </c>
      <c r="C68" s="99" t="s">
        <v>314</v>
      </c>
      <c r="D68" s="193" t="s">
        <v>53</v>
      </c>
      <c r="E68" s="194"/>
      <c r="F68" s="202" t="s">
        <v>36</v>
      </c>
      <c r="G68" s="200">
        <v>766.51</v>
      </c>
      <c r="H68" s="200">
        <v>0</v>
      </c>
      <c r="I68" s="162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</row>
    <row r="69" spans="1:9" ht="77.25" customHeight="1">
      <c r="A69" s="25"/>
      <c r="B69" s="126" t="s">
        <v>315</v>
      </c>
      <c r="C69" s="99" t="s">
        <v>316</v>
      </c>
      <c r="D69" s="157"/>
      <c r="E69" s="158"/>
      <c r="F69" s="202"/>
      <c r="G69" s="200">
        <f aca="true" t="shared" si="9" ref="G69:I70">G70</f>
        <v>331243</v>
      </c>
      <c r="H69" s="200">
        <f t="shared" si="9"/>
        <v>0</v>
      </c>
      <c r="I69" s="162">
        <f t="shared" si="9"/>
        <v>0</v>
      </c>
    </row>
    <row r="70" spans="1:9" ht="28.5" customHeight="1">
      <c r="A70" s="25"/>
      <c r="B70" s="126" t="s">
        <v>193</v>
      </c>
      <c r="C70" s="99" t="s">
        <v>316</v>
      </c>
      <c r="D70" s="193" t="s">
        <v>81</v>
      </c>
      <c r="E70" s="158"/>
      <c r="F70" s="202" t="s">
        <v>36</v>
      </c>
      <c r="G70" s="200">
        <f t="shared" si="9"/>
        <v>331243</v>
      </c>
      <c r="H70" s="200">
        <f t="shared" si="9"/>
        <v>0</v>
      </c>
      <c r="I70" s="162">
        <f t="shared" si="9"/>
        <v>0</v>
      </c>
    </row>
    <row r="71" spans="1:9" ht="28.5" customHeight="1">
      <c r="A71" s="25"/>
      <c r="B71" s="126" t="s">
        <v>83</v>
      </c>
      <c r="C71" s="99" t="s">
        <v>316</v>
      </c>
      <c r="D71" s="195" t="s">
        <v>53</v>
      </c>
      <c r="E71" s="195"/>
      <c r="F71" s="202" t="s">
        <v>36</v>
      </c>
      <c r="G71" s="200">
        <v>331243</v>
      </c>
      <c r="H71" s="200">
        <v>0</v>
      </c>
      <c r="I71" s="162">
        <v>0</v>
      </c>
    </row>
    <row r="72" spans="1:10" ht="30">
      <c r="A72" s="53">
        <v>54</v>
      </c>
      <c r="B72" s="28" t="s">
        <v>374</v>
      </c>
      <c r="C72" s="86" t="s">
        <v>176</v>
      </c>
      <c r="D72" s="225"/>
      <c r="E72" s="226"/>
      <c r="F72" s="202"/>
      <c r="G72" s="164">
        <f>G75+G81+G89+G92+G85</f>
        <v>190553.51</v>
      </c>
      <c r="H72" s="164">
        <f>H75+H81+H89</f>
        <v>173460</v>
      </c>
      <c r="I72" s="164">
        <f>I75+I81+I89</f>
        <v>182134</v>
      </c>
      <c r="J72" s="73"/>
    </row>
    <row r="73" spans="1:9" ht="90">
      <c r="A73" s="25">
        <v>55</v>
      </c>
      <c r="B73" s="4" t="s">
        <v>378</v>
      </c>
      <c r="C73" s="86" t="s">
        <v>177</v>
      </c>
      <c r="D73" s="225"/>
      <c r="E73" s="226"/>
      <c r="F73" s="202"/>
      <c r="G73" s="200">
        <f aca="true" t="shared" si="10" ref="G73:I74">G74</f>
        <v>15616.25</v>
      </c>
      <c r="H73" s="200">
        <f t="shared" si="10"/>
        <v>26250</v>
      </c>
      <c r="I73" s="162">
        <f t="shared" si="10"/>
        <v>27563</v>
      </c>
    </row>
    <row r="74" spans="1:9" ht="30">
      <c r="A74" s="53">
        <v>56</v>
      </c>
      <c r="B74" s="29" t="s">
        <v>187</v>
      </c>
      <c r="C74" s="86" t="s">
        <v>177</v>
      </c>
      <c r="D74" s="249">
        <v>200</v>
      </c>
      <c r="E74" s="250"/>
      <c r="F74" s="202"/>
      <c r="G74" s="201">
        <f t="shared" si="10"/>
        <v>15616.25</v>
      </c>
      <c r="H74" s="200">
        <f t="shared" si="10"/>
        <v>26250</v>
      </c>
      <c r="I74" s="162">
        <f t="shared" si="10"/>
        <v>27563</v>
      </c>
    </row>
    <row r="75" spans="1:9" ht="12.75" customHeight="1">
      <c r="A75" s="262">
        <v>57</v>
      </c>
      <c r="B75" s="251" t="s">
        <v>83</v>
      </c>
      <c r="C75" s="263" t="s">
        <v>177</v>
      </c>
      <c r="D75" s="257">
        <v>240</v>
      </c>
      <c r="E75" s="258"/>
      <c r="F75" s="253"/>
      <c r="G75" s="266">
        <f>G77</f>
        <v>15616.25</v>
      </c>
      <c r="H75" s="266">
        <f>H77</f>
        <v>26250</v>
      </c>
      <c r="I75" s="266">
        <f>I77</f>
        <v>27563</v>
      </c>
    </row>
    <row r="76" spans="1:9" ht="16.5" customHeight="1">
      <c r="A76" s="262"/>
      <c r="B76" s="251"/>
      <c r="C76" s="263"/>
      <c r="D76" s="259"/>
      <c r="E76" s="260"/>
      <c r="F76" s="253"/>
      <c r="G76" s="267"/>
      <c r="H76" s="267"/>
      <c r="I76" s="267"/>
    </row>
    <row r="77" spans="1:9" ht="30">
      <c r="A77" s="53">
        <v>58</v>
      </c>
      <c r="B77" s="31" t="s">
        <v>102</v>
      </c>
      <c r="C77" s="86" t="s">
        <v>177</v>
      </c>
      <c r="D77" s="249">
        <v>200</v>
      </c>
      <c r="E77" s="250"/>
      <c r="F77" s="202" t="s">
        <v>103</v>
      </c>
      <c r="G77" s="201">
        <f>G78</f>
        <v>15616.25</v>
      </c>
      <c r="H77" s="201">
        <f>H78</f>
        <v>26250</v>
      </c>
      <c r="I77" s="166">
        <f>I78</f>
        <v>27563</v>
      </c>
    </row>
    <row r="78" spans="1:9" ht="16.5" customHeight="1">
      <c r="A78" s="53">
        <v>59</v>
      </c>
      <c r="B78" s="31" t="s">
        <v>209</v>
      </c>
      <c r="C78" s="86" t="s">
        <v>177</v>
      </c>
      <c r="D78" s="249">
        <v>240</v>
      </c>
      <c r="E78" s="250"/>
      <c r="F78" s="202" t="s">
        <v>10</v>
      </c>
      <c r="G78" s="201">
        <f>25000-9383.75</f>
        <v>15616.25</v>
      </c>
      <c r="H78" s="201">
        <v>26250</v>
      </c>
      <c r="I78" s="166">
        <v>27563</v>
      </c>
    </row>
    <row r="79" spans="1:9" ht="111" customHeight="1">
      <c r="A79" s="25">
        <v>60</v>
      </c>
      <c r="B79" s="4" t="s">
        <v>417</v>
      </c>
      <c r="C79" s="86" t="s">
        <v>180</v>
      </c>
      <c r="D79" s="255"/>
      <c r="E79" s="256"/>
      <c r="F79" s="88"/>
      <c r="G79" s="200">
        <f aca="true" t="shared" si="11" ref="G79:I80">G80</f>
        <v>135000</v>
      </c>
      <c r="H79" s="200">
        <f t="shared" si="11"/>
        <v>144690</v>
      </c>
      <c r="I79" s="162">
        <f t="shared" si="11"/>
        <v>151925</v>
      </c>
    </row>
    <row r="80" spans="1:9" ht="30">
      <c r="A80" s="53">
        <v>51</v>
      </c>
      <c r="B80" s="29" t="s">
        <v>187</v>
      </c>
      <c r="C80" s="86" t="s">
        <v>180</v>
      </c>
      <c r="D80" s="249">
        <v>200</v>
      </c>
      <c r="E80" s="250"/>
      <c r="F80" s="202"/>
      <c r="G80" s="200">
        <f t="shared" si="11"/>
        <v>135000</v>
      </c>
      <c r="H80" s="200">
        <f t="shared" si="11"/>
        <v>144690</v>
      </c>
      <c r="I80" s="162">
        <f t="shared" si="11"/>
        <v>151925</v>
      </c>
    </row>
    <row r="81" spans="1:9" ht="15">
      <c r="A81" s="262">
        <v>62</v>
      </c>
      <c r="B81" s="251" t="s">
        <v>83</v>
      </c>
      <c r="C81" s="263" t="s">
        <v>180</v>
      </c>
      <c r="D81" s="257">
        <v>240</v>
      </c>
      <c r="E81" s="258"/>
      <c r="F81" s="253"/>
      <c r="G81" s="252">
        <f>G84</f>
        <v>135000</v>
      </c>
      <c r="H81" s="252">
        <f>H83</f>
        <v>144690</v>
      </c>
      <c r="I81" s="252">
        <f>I83</f>
        <v>151925</v>
      </c>
    </row>
    <row r="82" spans="1:9" ht="19.5" customHeight="1">
      <c r="A82" s="262"/>
      <c r="B82" s="251"/>
      <c r="C82" s="263"/>
      <c r="D82" s="259"/>
      <c r="E82" s="260"/>
      <c r="F82" s="253"/>
      <c r="G82" s="252"/>
      <c r="H82" s="252"/>
      <c r="I82" s="252"/>
    </row>
    <row r="83" spans="1:9" ht="19.5" customHeight="1">
      <c r="A83" s="53">
        <v>63</v>
      </c>
      <c r="B83" s="31" t="s">
        <v>102</v>
      </c>
      <c r="C83" s="86" t="s">
        <v>180</v>
      </c>
      <c r="D83" s="249">
        <v>200</v>
      </c>
      <c r="E83" s="250"/>
      <c r="F83" s="202" t="s">
        <v>103</v>
      </c>
      <c r="G83" s="200">
        <f>G84</f>
        <v>135000</v>
      </c>
      <c r="H83" s="200">
        <f>H84</f>
        <v>144690</v>
      </c>
      <c r="I83" s="162">
        <f>I84</f>
        <v>151925</v>
      </c>
    </row>
    <row r="84" spans="1:15" ht="19.5" customHeight="1">
      <c r="A84" s="53">
        <v>64</v>
      </c>
      <c r="B84" s="31" t="s">
        <v>179</v>
      </c>
      <c r="C84" s="86" t="s">
        <v>180</v>
      </c>
      <c r="D84" s="249">
        <v>240</v>
      </c>
      <c r="E84" s="250"/>
      <c r="F84" s="202" t="s">
        <v>35</v>
      </c>
      <c r="G84" s="200">
        <f>137800-1000-1800</f>
        <v>135000</v>
      </c>
      <c r="H84" s="200">
        <v>144690</v>
      </c>
      <c r="I84" s="162">
        <v>151925</v>
      </c>
      <c r="J84" s="54"/>
      <c r="K84" s="54"/>
      <c r="L84" s="54"/>
      <c r="M84" s="54"/>
      <c r="N84" s="54"/>
      <c r="O84" s="54"/>
    </row>
    <row r="85" spans="1:15" ht="33.75" customHeight="1">
      <c r="A85" s="53"/>
      <c r="B85" s="50" t="s">
        <v>210</v>
      </c>
      <c r="C85" s="177" t="s">
        <v>330</v>
      </c>
      <c r="D85" s="198">
        <v>200</v>
      </c>
      <c r="E85" s="199"/>
      <c r="F85" s="202" t="s">
        <v>103</v>
      </c>
      <c r="G85" s="200">
        <f>G86</f>
        <v>17537.260000000002</v>
      </c>
      <c r="H85" s="200">
        <v>0</v>
      </c>
      <c r="I85" s="176">
        <v>0</v>
      </c>
      <c r="J85" s="54"/>
      <c r="K85" s="54"/>
      <c r="L85" s="54"/>
      <c r="M85" s="54"/>
      <c r="N85" s="54"/>
      <c r="O85" s="54"/>
    </row>
    <row r="86" spans="1:15" ht="23.25" customHeight="1">
      <c r="A86" s="53"/>
      <c r="B86" s="50" t="s">
        <v>331</v>
      </c>
      <c r="C86" s="177" t="s">
        <v>330</v>
      </c>
      <c r="D86" s="198">
        <v>240</v>
      </c>
      <c r="E86" s="199"/>
      <c r="F86" s="202" t="s">
        <v>11</v>
      </c>
      <c r="G86" s="200">
        <f>26000-8462.74</f>
        <v>17537.260000000002</v>
      </c>
      <c r="H86" s="200">
        <v>0</v>
      </c>
      <c r="I86" s="176">
        <v>0</v>
      </c>
      <c r="J86" s="54"/>
      <c r="K86" s="54"/>
      <c r="L86" s="54"/>
      <c r="M86" s="54"/>
      <c r="N86" s="54"/>
      <c r="O86" s="54"/>
    </row>
    <row r="87" spans="1:9" ht="135.75" customHeight="1">
      <c r="A87" s="53">
        <v>71</v>
      </c>
      <c r="B87" s="31" t="s">
        <v>375</v>
      </c>
      <c r="C87" s="86" t="s">
        <v>174</v>
      </c>
      <c r="D87" s="225"/>
      <c r="E87" s="226"/>
      <c r="F87" s="202"/>
      <c r="G87" s="201">
        <f>G89</f>
        <v>2400</v>
      </c>
      <c r="H87" s="200">
        <f>H89</f>
        <v>2520</v>
      </c>
      <c r="I87" s="162">
        <f>I89</f>
        <v>2646</v>
      </c>
    </row>
    <row r="88" spans="1:9" ht="25.5" customHeight="1">
      <c r="A88" s="53">
        <v>72</v>
      </c>
      <c r="B88" s="29" t="s">
        <v>187</v>
      </c>
      <c r="C88" s="86" t="s">
        <v>174</v>
      </c>
      <c r="D88" s="225" t="s">
        <v>81</v>
      </c>
      <c r="E88" s="226"/>
      <c r="F88" s="202"/>
      <c r="G88" s="201">
        <f>G89</f>
        <v>2400</v>
      </c>
      <c r="H88" s="200">
        <f>H89</f>
        <v>2520</v>
      </c>
      <c r="I88" s="162">
        <f>I89</f>
        <v>2646</v>
      </c>
    </row>
    <row r="89" spans="1:9" ht="31.5" customHeight="1">
      <c r="A89" s="53">
        <v>73</v>
      </c>
      <c r="B89" s="49" t="s">
        <v>212</v>
      </c>
      <c r="C89" s="86" t="s">
        <v>174</v>
      </c>
      <c r="D89" s="225" t="s">
        <v>53</v>
      </c>
      <c r="E89" s="226"/>
      <c r="F89" s="202"/>
      <c r="G89" s="201">
        <v>2400</v>
      </c>
      <c r="H89" s="200">
        <f>H90</f>
        <v>2520</v>
      </c>
      <c r="I89" s="162">
        <f>I91</f>
        <v>2646</v>
      </c>
    </row>
    <row r="90" spans="1:9" ht="18" customHeight="1">
      <c r="A90" s="53">
        <v>74</v>
      </c>
      <c r="B90" s="30" t="s">
        <v>40</v>
      </c>
      <c r="C90" s="86" t="s">
        <v>174</v>
      </c>
      <c r="D90" s="225" t="s">
        <v>81</v>
      </c>
      <c r="E90" s="226"/>
      <c r="F90" s="202" t="s">
        <v>22</v>
      </c>
      <c r="G90" s="201">
        <f>G91</f>
        <v>2400</v>
      </c>
      <c r="H90" s="200">
        <f>H91</f>
        <v>2520</v>
      </c>
      <c r="I90" s="162">
        <f>I91</f>
        <v>2646</v>
      </c>
    </row>
    <row r="91" spans="1:9" ht="21" customHeight="1">
      <c r="A91" s="53">
        <v>75</v>
      </c>
      <c r="B91" s="30" t="s">
        <v>203</v>
      </c>
      <c r="C91" s="86" t="s">
        <v>174</v>
      </c>
      <c r="D91" s="225" t="s">
        <v>53</v>
      </c>
      <c r="E91" s="226"/>
      <c r="F91" s="202" t="s">
        <v>32</v>
      </c>
      <c r="G91" s="201">
        <v>2400</v>
      </c>
      <c r="H91" s="200">
        <v>2520</v>
      </c>
      <c r="I91" s="162">
        <v>2646</v>
      </c>
    </row>
    <row r="92" spans="1:9" ht="46.5" customHeight="1">
      <c r="A92" s="53"/>
      <c r="B92" s="41" t="s">
        <v>322</v>
      </c>
      <c r="C92" s="99" t="s">
        <v>308</v>
      </c>
      <c r="D92" s="193"/>
      <c r="E92" s="194"/>
      <c r="F92" s="202"/>
      <c r="G92" s="201">
        <f aca="true" t="shared" si="12" ref="G92:I93">G93</f>
        <v>20000</v>
      </c>
      <c r="H92" s="201">
        <f t="shared" si="12"/>
        <v>0</v>
      </c>
      <c r="I92" s="166">
        <f t="shared" si="12"/>
        <v>0</v>
      </c>
    </row>
    <row r="93" spans="1:9" ht="35.25" customHeight="1">
      <c r="A93" s="53"/>
      <c r="B93" s="35" t="s">
        <v>211</v>
      </c>
      <c r="C93" s="99" t="s">
        <v>308</v>
      </c>
      <c r="D93" s="193" t="s">
        <v>81</v>
      </c>
      <c r="E93" s="194"/>
      <c r="F93" s="202" t="s">
        <v>22</v>
      </c>
      <c r="G93" s="201">
        <f t="shared" si="12"/>
        <v>20000</v>
      </c>
      <c r="H93" s="201">
        <f t="shared" si="12"/>
        <v>0</v>
      </c>
      <c r="I93" s="166">
        <f t="shared" si="12"/>
        <v>0</v>
      </c>
    </row>
    <row r="94" spans="1:9" ht="33" customHeight="1">
      <c r="A94" s="53"/>
      <c r="B94" s="35" t="s">
        <v>80</v>
      </c>
      <c r="C94" s="99" t="s">
        <v>308</v>
      </c>
      <c r="D94" s="193" t="s">
        <v>53</v>
      </c>
      <c r="E94" s="194"/>
      <c r="F94" s="202" t="s">
        <v>32</v>
      </c>
      <c r="G94" s="201">
        <v>20000</v>
      </c>
      <c r="H94" s="200">
        <v>0</v>
      </c>
      <c r="I94" s="162">
        <v>0</v>
      </c>
    </row>
    <row r="95" spans="1:9" ht="49.5" customHeight="1">
      <c r="A95" s="53"/>
      <c r="B95" s="126" t="s">
        <v>374</v>
      </c>
      <c r="C95" s="113" t="s">
        <v>170</v>
      </c>
      <c r="D95" s="193"/>
      <c r="E95" s="194"/>
      <c r="F95" s="202" t="s">
        <v>13</v>
      </c>
      <c r="G95" s="200">
        <f>G96</f>
        <v>3000</v>
      </c>
      <c r="H95" s="200">
        <v>0</v>
      </c>
      <c r="I95" s="188">
        <v>0</v>
      </c>
    </row>
    <row r="96" spans="1:9" ht="33" customHeight="1">
      <c r="A96" s="53"/>
      <c r="B96" s="127" t="s">
        <v>376</v>
      </c>
      <c r="C96" s="113" t="s">
        <v>340</v>
      </c>
      <c r="D96" s="193"/>
      <c r="E96" s="194"/>
      <c r="F96" s="202"/>
      <c r="G96" s="200">
        <f>G97</f>
        <v>3000</v>
      </c>
      <c r="H96" s="200">
        <v>0</v>
      </c>
      <c r="I96" s="188">
        <v>0</v>
      </c>
    </row>
    <row r="97" spans="1:9" ht="81.75" customHeight="1">
      <c r="A97" s="53"/>
      <c r="B97" s="127" t="s">
        <v>418</v>
      </c>
      <c r="C97" s="113" t="s">
        <v>337</v>
      </c>
      <c r="D97" s="193" t="s">
        <v>81</v>
      </c>
      <c r="E97" s="194"/>
      <c r="F97" s="202" t="s">
        <v>32</v>
      </c>
      <c r="G97" s="200">
        <f>G98</f>
        <v>3000</v>
      </c>
      <c r="H97" s="200">
        <v>0</v>
      </c>
      <c r="I97" s="188">
        <v>0</v>
      </c>
    </row>
    <row r="98" spans="1:9" ht="33" customHeight="1">
      <c r="A98" s="53"/>
      <c r="B98" s="126" t="s">
        <v>193</v>
      </c>
      <c r="C98" s="113" t="s">
        <v>337</v>
      </c>
      <c r="D98" s="193" t="s">
        <v>53</v>
      </c>
      <c r="E98" s="194"/>
      <c r="F98" s="202" t="s">
        <v>32</v>
      </c>
      <c r="G98" s="200">
        <f>G99</f>
        <v>3000</v>
      </c>
      <c r="H98" s="200">
        <v>0</v>
      </c>
      <c r="I98" s="188">
        <v>0</v>
      </c>
    </row>
    <row r="99" spans="1:9" ht="33" customHeight="1">
      <c r="A99" s="53"/>
      <c r="B99" s="127" t="s">
        <v>339</v>
      </c>
      <c r="C99" s="113" t="s">
        <v>337</v>
      </c>
      <c r="D99" s="193" t="s">
        <v>283</v>
      </c>
      <c r="E99" s="194"/>
      <c r="F99" s="202" t="s">
        <v>32</v>
      </c>
      <c r="G99" s="200">
        <v>3000</v>
      </c>
      <c r="H99" s="200">
        <v>0</v>
      </c>
      <c r="I99" s="188">
        <v>0</v>
      </c>
    </row>
    <row r="100" spans="1:9" ht="45">
      <c r="A100" s="53">
        <v>81</v>
      </c>
      <c r="B100" s="6" t="s">
        <v>419</v>
      </c>
      <c r="C100" s="85" t="s">
        <v>170</v>
      </c>
      <c r="D100" s="229"/>
      <c r="E100" s="230"/>
      <c r="F100" s="203"/>
      <c r="G100" s="167">
        <f>G102+G109+G113+G116+G121+G99</f>
        <v>302285.75999999995</v>
      </c>
      <c r="H100" s="167">
        <f>H102+H109+H113+H116+H121</f>
        <v>500155</v>
      </c>
      <c r="I100" s="167">
        <f>I102+I109+I113+I116+I121</f>
        <v>524695</v>
      </c>
    </row>
    <row r="101" spans="1:9" ht="120.75" customHeight="1">
      <c r="A101" s="53">
        <v>82</v>
      </c>
      <c r="B101" s="6" t="s">
        <v>420</v>
      </c>
      <c r="C101" s="85" t="s">
        <v>171</v>
      </c>
      <c r="D101" s="229"/>
      <c r="E101" s="230"/>
      <c r="F101" s="89"/>
      <c r="G101" s="168">
        <f>G102</f>
        <v>9370</v>
      </c>
      <c r="H101" s="169">
        <f>H102</f>
        <v>9370</v>
      </c>
      <c r="I101" s="169">
        <f>I102</f>
        <v>9370</v>
      </c>
    </row>
    <row r="102" spans="1:9" ht="30">
      <c r="A102" s="53">
        <v>83</v>
      </c>
      <c r="B102" s="6" t="s">
        <v>47</v>
      </c>
      <c r="C102" s="85" t="s">
        <v>171</v>
      </c>
      <c r="D102" s="229" t="s">
        <v>149</v>
      </c>
      <c r="E102" s="230"/>
      <c r="F102" s="202"/>
      <c r="G102" s="201">
        <v>9370</v>
      </c>
      <c r="H102" s="200">
        <v>9370</v>
      </c>
      <c r="I102" s="162">
        <v>9370</v>
      </c>
    </row>
    <row r="103" spans="1:9" ht="15">
      <c r="A103" s="53">
        <v>84</v>
      </c>
      <c r="B103" s="6" t="s">
        <v>46</v>
      </c>
      <c r="C103" s="85" t="s">
        <v>171</v>
      </c>
      <c r="D103" s="229" t="s">
        <v>150</v>
      </c>
      <c r="E103" s="230"/>
      <c r="F103" s="202"/>
      <c r="G103" s="201">
        <f aca="true" t="shared" si="13" ref="G103:I104">G104</f>
        <v>9370</v>
      </c>
      <c r="H103" s="200">
        <f t="shared" si="13"/>
        <v>9370</v>
      </c>
      <c r="I103" s="162">
        <f t="shared" si="13"/>
        <v>9370</v>
      </c>
    </row>
    <row r="104" spans="1:9" ht="15">
      <c r="A104" s="53">
        <v>85</v>
      </c>
      <c r="B104" s="6" t="s">
        <v>40</v>
      </c>
      <c r="C104" s="85" t="s">
        <v>171</v>
      </c>
      <c r="D104" s="229" t="s">
        <v>149</v>
      </c>
      <c r="E104" s="230"/>
      <c r="F104" s="202" t="s">
        <v>22</v>
      </c>
      <c r="G104" s="201">
        <f t="shared" si="13"/>
        <v>9370</v>
      </c>
      <c r="H104" s="200">
        <f t="shared" si="13"/>
        <v>9370</v>
      </c>
      <c r="I104" s="162">
        <f t="shared" si="13"/>
        <v>9370</v>
      </c>
    </row>
    <row r="105" spans="1:9" ht="44.25" customHeight="1">
      <c r="A105" s="53">
        <v>86</v>
      </c>
      <c r="B105" s="35" t="s">
        <v>37</v>
      </c>
      <c r="C105" s="85" t="s">
        <v>171</v>
      </c>
      <c r="D105" s="229" t="s">
        <v>150</v>
      </c>
      <c r="E105" s="230"/>
      <c r="F105" s="202" t="s">
        <v>2</v>
      </c>
      <c r="G105" s="201">
        <v>9370</v>
      </c>
      <c r="H105" s="200">
        <v>9370</v>
      </c>
      <c r="I105" s="162">
        <v>9370</v>
      </c>
    </row>
    <row r="106" spans="1:9" ht="101.25" customHeight="1">
      <c r="A106" s="53">
        <v>87</v>
      </c>
      <c r="B106" s="6" t="s">
        <v>421</v>
      </c>
      <c r="C106" s="85" t="s">
        <v>172</v>
      </c>
      <c r="D106" s="225"/>
      <c r="E106" s="226"/>
      <c r="F106" s="89"/>
      <c r="G106" s="201">
        <f aca="true" t="shared" si="14" ref="G106:I108">G107</f>
        <v>81414</v>
      </c>
      <c r="H106" s="200">
        <f t="shared" si="14"/>
        <v>85485</v>
      </c>
      <c r="I106" s="162">
        <f t="shared" si="14"/>
        <v>89759</v>
      </c>
    </row>
    <row r="107" spans="1:9" ht="30">
      <c r="A107" s="53">
        <v>88</v>
      </c>
      <c r="B107" s="6" t="s">
        <v>47</v>
      </c>
      <c r="C107" s="85" t="s">
        <v>172</v>
      </c>
      <c r="D107" s="229" t="s">
        <v>149</v>
      </c>
      <c r="E107" s="230"/>
      <c r="F107" s="89"/>
      <c r="G107" s="201">
        <f t="shared" si="14"/>
        <v>81414</v>
      </c>
      <c r="H107" s="200">
        <f t="shared" si="14"/>
        <v>85485</v>
      </c>
      <c r="I107" s="162">
        <f t="shared" si="14"/>
        <v>89759</v>
      </c>
    </row>
    <row r="108" spans="1:9" ht="15">
      <c r="A108" s="53">
        <v>89</v>
      </c>
      <c r="B108" s="6" t="s">
        <v>46</v>
      </c>
      <c r="C108" s="85" t="s">
        <v>172</v>
      </c>
      <c r="D108" s="229" t="s">
        <v>150</v>
      </c>
      <c r="E108" s="230"/>
      <c r="F108" s="89"/>
      <c r="G108" s="201">
        <f t="shared" si="14"/>
        <v>81414</v>
      </c>
      <c r="H108" s="200">
        <f t="shared" si="14"/>
        <v>85485</v>
      </c>
      <c r="I108" s="162">
        <f t="shared" si="14"/>
        <v>89759</v>
      </c>
    </row>
    <row r="109" spans="1:9" ht="21" customHeight="1">
      <c r="A109" s="53">
        <v>90</v>
      </c>
      <c r="B109" s="6" t="s">
        <v>40</v>
      </c>
      <c r="C109" s="85" t="s">
        <v>172</v>
      </c>
      <c r="D109" s="229" t="s">
        <v>149</v>
      </c>
      <c r="E109" s="230"/>
      <c r="F109" s="202" t="s">
        <v>22</v>
      </c>
      <c r="G109" s="170">
        <f>G110</f>
        <v>81414</v>
      </c>
      <c r="H109" s="200">
        <f>H110</f>
        <v>85485</v>
      </c>
      <c r="I109" s="163">
        <f>I110</f>
        <v>89759</v>
      </c>
    </row>
    <row r="110" spans="1:9" ht="45" customHeight="1">
      <c r="A110" s="53">
        <v>91</v>
      </c>
      <c r="B110" s="4" t="s">
        <v>37</v>
      </c>
      <c r="C110" s="85" t="s">
        <v>172</v>
      </c>
      <c r="D110" s="229" t="s">
        <v>150</v>
      </c>
      <c r="E110" s="230"/>
      <c r="F110" s="203" t="s">
        <v>2</v>
      </c>
      <c r="G110" s="171">
        <v>81414</v>
      </c>
      <c r="H110" s="200">
        <v>85485</v>
      </c>
      <c r="I110" s="163">
        <v>89759</v>
      </c>
    </row>
    <row r="111" spans="1:9" ht="107.25" customHeight="1">
      <c r="A111" s="53">
        <v>92</v>
      </c>
      <c r="B111" s="4" t="s">
        <v>422</v>
      </c>
      <c r="C111" s="85" t="s">
        <v>184</v>
      </c>
      <c r="D111" s="229"/>
      <c r="E111" s="230"/>
      <c r="F111" s="202"/>
      <c r="G111" s="170">
        <f aca="true" t="shared" si="15" ref="G111:I112">G112</f>
        <v>44920.92</v>
      </c>
      <c r="H111" s="200">
        <f t="shared" si="15"/>
        <v>22050</v>
      </c>
      <c r="I111" s="162">
        <f t="shared" si="15"/>
        <v>23153</v>
      </c>
    </row>
    <row r="112" spans="1:9" ht="16.5" customHeight="1">
      <c r="A112" s="53">
        <v>93</v>
      </c>
      <c r="B112" s="6" t="s">
        <v>192</v>
      </c>
      <c r="C112" s="85" t="s">
        <v>184</v>
      </c>
      <c r="D112" s="229" t="s">
        <v>134</v>
      </c>
      <c r="E112" s="230"/>
      <c r="F112" s="88"/>
      <c r="G112" s="170">
        <f t="shared" si="15"/>
        <v>44920.92</v>
      </c>
      <c r="H112" s="200">
        <f t="shared" si="15"/>
        <v>22050</v>
      </c>
      <c r="I112" s="162">
        <f t="shared" si="15"/>
        <v>23153</v>
      </c>
    </row>
    <row r="113" spans="1:9" ht="32.25" customHeight="1">
      <c r="A113" s="53">
        <v>94</v>
      </c>
      <c r="B113" s="6" t="s">
        <v>186</v>
      </c>
      <c r="C113" s="85" t="s">
        <v>184</v>
      </c>
      <c r="D113" s="229" t="s">
        <v>135</v>
      </c>
      <c r="E113" s="230"/>
      <c r="F113" s="202"/>
      <c r="G113" s="170">
        <f>G115</f>
        <v>44920.92</v>
      </c>
      <c r="H113" s="200">
        <f>H115</f>
        <v>22050</v>
      </c>
      <c r="I113" s="162">
        <f>I115</f>
        <v>23153</v>
      </c>
    </row>
    <row r="114" spans="1:9" ht="18.75" customHeight="1">
      <c r="A114" s="53">
        <v>95</v>
      </c>
      <c r="B114" s="6" t="s">
        <v>3</v>
      </c>
      <c r="C114" s="85" t="s">
        <v>184</v>
      </c>
      <c r="D114" s="229" t="s">
        <v>134</v>
      </c>
      <c r="E114" s="230"/>
      <c r="F114" s="202" t="s">
        <v>4</v>
      </c>
      <c r="G114" s="170">
        <f>G115</f>
        <v>44920.92</v>
      </c>
      <c r="H114" s="200">
        <f>H115</f>
        <v>22050</v>
      </c>
      <c r="I114" s="162">
        <f>I115</f>
        <v>23153</v>
      </c>
    </row>
    <row r="115" spans="1:9" ht="18" customHeight="1">
      <c r="A115" s="53">
        <v>96</v>
      </c>
      <c r="B115" s="6" t="s">
        <v>214</v>
      </c>
      <c r="C115" s="85" t="s">
        <v>184</v>
      </c>
      <c r="D115" s="229" t="s">
        <v>135</v>
      </c>
      <c r="E115" s="230"/>
      <c r="F115" s="202" t="s">
        <v>5</v>
      </c>
      <c r="G115" s="170">
        <f>53000-8079.08</f>
        <v>44920.92</v>
      </c>
      <c r="H115" s="200">
        <v>22050</v>
      </c>
      <c r="I115" s="163">
        <v>23153</v>
      </c>
    </row>
    <row r="116" spans="1:9" ht="96" customHeight="1">
      <c r="A116" s="53">
        <v>97</v>
      </c>
      <c r="B116" s="6" t="s">
        <v>423</v>
      </c>
      <c r="C116" s="86" t="s">
        <v>249</v>
      </c>
      <c r="D116" s="229"/>
      <c r="E116" s="230"/>
      <c r="F116" s="202"/>
      <c r="G116" s="170">
        <f>G117</f>
        <v>10509.43</v>
      </c>
      <c r="H116" s="200">
        <f>H120</f>
        <v>15750</v>
      </c>
      <c r="I116" s="162">
        <f>I120</f>
        <v>16538</v>
      </c>
    </row>
    <row r="117" spans="1:9" ht="12.75" customHeight="1">
      <c r="A117" s="53">
        <v>98</v>
      </c>
      <c r="B117" s="6" t="s">
        <v>204</v>
      </c>
      <c r="C117" s="86" t="s">
        <v>249</v>
      </c>
      <c r="D117" s="229" t="s">
        <v>194</v>
      </c>
      <c r="E117" s="230"/>
      <c r="F117" s="88"/>
      <c r="G117" s="170">
        <f>G119</f>
        <v>10509.43</v>
      </c>
      <c r="H117" s="200">
        <f>H120</f>
        <v>15750</v>
      </c>
      <c r="I117" s="162">
        <f>I120</f>
        <v>16538</v>
      </c>
    </row>
    <row r="118" spans="1:9" ht="15.75" customHeight="1">
      <c r="A118" s="53">
        <v>99</v>
      </c>
      <c r="B118" s="6" t="s">
        <v>251</v>
      </c>
      <c r="C118" s="86" t="s">
        <v>249</v>
      </c>
      <c r="D118" s="229" t="s">
        <v>250</v>
      </c>
      <c r="E118" s="230"/>
      <c r="F118" s="202"/>
      <c r="G118" s="170">
        <f>G119</f>
        <v>10509.43</v>
      </c>
      <c r="H118" s="200">
        <f>H119</f>
        <v>15750</v>
      </c>
      <c r="I118" s="162">
        <f>I117</f>
        <v>16538</v>
      </c>
    </row>
    <row r="119" spans="1:9" ht="16.5" customHeight="1">
      <c r="A119" s="53">
        <v>100</v>
      </c>
      <c r="B119" s="4" t="s">
        <v>40</v>
      </c>
      <c r="C119" s="86" t="s">
        <v>249</v>
      </c>
      <c r="D119" s="229" t="s">
        <v>194</v>
      </c>
      <c r="E119" s="230"/>
      <c r="F119" s="202" t="s">
        <v>22</v>
      </c>
      <c r="G119" s="170">
        <f>15000-4490.57</f>
        <v>10509.43</v>
      </c>
      <c r="H119" s="200">
        <f>H120</f>
        <v>15750</v>
      </c>
      <c r="I119" s="163">
        <f>I120</f>
        <v>16538</v>
      </c>
    </row>
    <row r="120" spans="1:9" ht="43.5" customHeight="1">
      <c r="A120" s="53">
        <v>101</v>
      </c>
      <c r="B120" s="4" t="s">
        <v>37</v>
      </c>
      <c r="C120" s="86" t="s">
        <v>249</v>
      </c>
      <c r="D120" s="225" t="s">
        <v>245</v>
      </c>
      <c r="E120" s="226"/>
      <c r="F120" s="202" t="s">
        <v>2</v>
      </c>
      <c r="G120" s="170">
        <f>15000-4490.57</f>
        <v>10509.43</v>
      </c>
      <c r="H120" s="200">
        <v>15750</v>
      </c>
      <c r="I120" s="163">
        <v>16538</v>
      </c>
    </row>
    <row r="121" spans="1:9" ht="67.5" customHeight="1">
      <c r="A121" s="53"/>
      <c r="B121" s="4" t="s">
        <v>424</v>
      </c>
      <c r="C121" s="86" t="s">
        <v>282</v>
      </c>
      <c r="D121" s="193"/>
      <c r="E121" s="90"/>
      <c r="F121" s="202"/>
      <c r="G121" s="170">
        <f>G127+G128</f>
        <v>153071.40999999997</v>
      </c>
      <c r="H121" s="170">
        <f>H127</f>
        <v>367500</v>
      </c>
      <c r="I121" s="170">
        <f>I127</f>
        <v>385875</v>
      </c>
    </row>
    <row r="122" spans="1:9" ht="37.5" customHeight="1">
      <c r="A122" s="53"/>
      <c r="B122" s="82" t="s">
        <v>187</v>
      </c>
      <c r="C122" s="86" t="s">
        <v>282</v>
      </c>
      <c r="D122" s="193" t="s">
        <v>81</v>
      </c>
      <c r="E122" s="90"/>
      <c r="F122" s="202"/>
      <c r="G122" s="170">
        <f>G127</f>
        <v>123071.40999999997</v>
      </c>
      <c r="H122" s="170">
        <f>H127</f>
        <v>367500</v>
      </c>
      <c r="I122" s="170">
        <f>I127</f>
        <v>385875</v>
      </c>
    </row>
    <row r="123" spans="1:9" ht="42.75" customHeight="1" hidden="1">
      <c r="A123" s="53"/>
      <c r="B123" s="83" t="s">
        <v>83</v>
      </c>
      <c r="C123" s="86" t="s">
        <v>282</v>
      </c>
      <c r="D123" s="193" t="s">
        <v>53</v>
      </c>
      <c r="E123" s="90"/>
      <c r="F123" s="202"/>
      <c r="G123" s="170"/>
      <c r="H123" s="200"/>
      <c r="I123" s="163"/>
    </row>
    <row r="124" spans="1:9" ht="34.5" customHeight="1">
      <c r="A124" s="53"/>
      <c r="B124" s="251" t="s">
        <v>83</v>
      </c>
      <c r="C124" s="86" t="s">
        <v>282</v>
      </c>
      <c r="D124" s="193" t="s">
        <v>53</v>
      </c>
      <c r="E124" s="90"/>
      <c r="F124" s="202" t="s">
        <v>26</v>
      </c>
      <c r="G124" s="170">
        <f>G127</f>
        <v>123071.40999999997</v>
      </c>
      <c r="H124" s="170">
        <f>H127</f>
        <v>367500</v>
      </c>
      <c r="I124" s="170">
        <f>I127</f>
        <v>385875</v>
      </c>
    </row>
    <row r="125" spans="1:9" ht="42.75" customHeight="1" hidden="1">
      <c r="A125" s="53"/>
      <c r="B125" s="251"/>
      <c r="C125" s="86" t="s">
        <v>282</v>
      </c>
      <c r="D125" s="193" t="s">
        <v>81</v>
      </c>
      <c r="E125" s="90"/>
      <c r="F125" s="202" t="s">
        <v>281</v>
      </c>
      <c r="G125" s="170">
        <v>84022.59</v>
      </c>
      <c r="H125" s="200"/>
      <c r="I125" s="163"/>
    </row>
    <row r="126" spans="1:9" ht="21.75" customHeight="1">
      <c r="A126" s="53"/>
      <c r="B126" s="31" t="s">
        <v>25</v>
      </c>
      <c r="C126" s="86" t="s">
        <v>282</v>
      </c>
      <c r="D126" s="193" t="s">
        <v>81</v>
      </c>
      <c r="E126" s="90"/>
      <c r="F126" s="202" t="s">
        <v>281</v>
      </c>
      <c r="G126" s="170">
        <f>G127</f>
        <v>123071.40999999997</v>
      </c>
      <c r="H126" s="170">
        <f>H127</f>
        <v>367500</v>
      </c>
      <c r="I126" s="170">
        <f>I127</f>
        <v>385875</v>
      </c>
    </row>
    <row r="127" spans="1:9" ht="15" customHeight="1">
      <c r="A127" s="53"/>
      <c r="B127" s="31" t="s">
        <v>284</v>
      </c>
      <c r="C127" s="86" t="s">
        <v>282</v>
      </c>
      <c r="D127" s="193" t="s">
        <v>81</v>
      </c>
      <c r="E127" s="90"/>
      <c r="F127" s="202" t="s">
        <v>281</v>
      </c>
      <c r="G127" s="170">
        <f>350000-136216.7-114818.1-20000+84818.1-10505.42-30206.47</f>
        <v>123071.40999999997</v>
      </c>
      <c r="H127" s="200">
        <v>367500</v>
      </c>
      <c r="I127" s="163">
        <v>385875</v>
      </c>
    </row>
    <row r="128" spans="1:9" ht="15" customHeight="1">
      <c r="A128" s="53"/>
      <c r="B128" s="82" t="s">
        <v>187</v>
      </c>
      <c r="C128" s="175" t="s">
        <v>324</v>
      </c>
      <c r="D128" s="193" t="s">
        <v>81</v>
      </c>
      <c r="E128" s="90"/>
      <c r="F128" s="202" t="s">
        <v>323</v>
      </c>
      <c r="G128" s="170">
        <f>G129</f>
        <v>30000</v>
      </c>
      <c r="H128" s="200">
        <v>0</v>
      </c>
      <c r="I128" s="163">
        <v>0</v>
      </c>
    </row>
    <row r="129" spans="1:9" ht="15" customHeight="1">
      <c r="A129" s="53"/>
      <c r="B129" s="83" t="s">
        <v>83</v>
      </c>
      <c r="C129" s="175" t="s">
        <v>324</v>
      </c>
      <c r="D129" s="193" t="s">
        <v>53</v>
      </c>
      <c r="E129" s="90"/>
      <c r="F129" s="202" t="s">
        <v>323</v>
      </c>
      <c r="G129" s="170">
        <f>G130</f>
        <v>30000</v>
      </c>
      <c r="H129" s="200">
        <v>0</v>
      </c>
      <c r="I129" s="163">
        <v>0</v>
      </c>
    </row>
    <row r="130" spans="1:9" ht="15" customHeight="1">
      <c r="A130" s="53"/>
      <c r="B130" s="251" t="s">
        <v>83</v>
      </c>
      <c r="C130" s="175" t="s">
        <v>324</v>
      </c>
      <c r="D130" s="193" t="s">
        <v>53</v>
      </c>
      <c r="E130" s="90"/>
      <c r="F130" s="202" t="s">
        <v>323</v>
      </c>
      <c r="G130" s="170">
        <f>G131</f>
        <v>30000</v>
      </c>
      <c r="H130" s="200">
        <v>0</v>
      </c>
      <c r="I130" s="163">
        <v>0</v>
      </c>
    </row>
    <row r="131" spans="1:9" ht="15" customHeight="1">
      <c r="A131" s="53"/>
      <c r="B131" s="251"/>
      <c r="C131" s="175" t="s">
        <v>324</v>
      </c>
      <c r="D131" s="193" t="s">
        <v>53</v>
      </c>
      <c r="E131" s="90"/>
      <c r="F131" s="202" t="s">
        <v>323</v>
      </c>
      <c r="G131" s="170">
        <f>G132</f>
        <v>30000</v>
      </c>
      <c r="H131" s="200">
        <v>0</v>
      </c>
      <c r="I131" s="163">
        <v>0</v>
      </c>
    </row>
    <row r="132" spans="1:9" ht="15" customHeight="1">
      <c r="A132" s="53"/>
      <c r="B132" s="31" t="s">
        <v>25</v>
      </c>
      <c r="C132" s="175" t="s">
        <v>324</v>
      </c>
      <c r="D132" s="193" t="s">
        <v>53</v>
      </c>
      <c r="E132" s="90"/>
      <c r="F132" s="202" t="s">
        <v>323</v>
      </c>
      <c r="G132" s="170">
        <v>30000</v>
      </c>
      <c r="H132" s="200">
        <v>0</v>
      </c>
      <c r="I132" s="163">
        <v>0</v>
      </c>
    </row>
    <row r="133" spans="1:9" ht="15">
      <c r="A133" s="53">
        <v>102</v>
      </c>
      <c r="B133" s="31" t="s">
        <v>284</v>
      </c>
      <c r="C133" s="87" t="s">
        <v>60</v>
      </c>
      <c r="D133" s="235"/>
      <c r="E133" s="236"/>
      <c r="F133" s="91"/>
      <c r="G133" s="172">
        <f>G134</f>
        <v>3536678.4499999997</v>
      </c>
      <c r="H133" s="161">
        <f>H134</f>
        <v>3857177.54</v>
      </c>
      <c r="I133" s="161">
        <f>I134</f>
        <v>4050036.92</v>
      </c>
    </row>
    <row r="134" spans="1:9" ht="30">
      <c r="A134" s="53">
        <v>103</v>
      </c>
      <c r="B134" s="27" t="s">
        <v>389</v>
      </c>
      <c r="C134" s="85" t="s">
        <v>128</v>
      </c>
      <c r="D134" s="268"/>
      <c r="E134" s="269"/>
      <c r="F134" s="203"/>
      <c r="G134" s="170">
        <f>G135+G140+G145</f>
        <v>3536678.4499999997</v>
      </c>
      <c r="H134" s="200">
        <f>H135+H140+H145</f>
        <v>3857177.54</v>
      </c>
      <c r="I134" s="162">
        <f>I135+I140+I145</f>
        <v>4050036.92</v>
      </c>
    </row>
    <row r="135" spans="1:9" ht="135.75" customHeight="1">
      <c r="A135" s="53">
        <v>104</v>
      </c>
      <c r="B135" s="6" t="s">
        <v>425</v>
      </c>
      <c r="C135" s="85" t="s">
        <v>129</v>
      </c>
      <c r="D135" s="227"/>
      <c r="E135" s="228"/>
      <c r="F135" s="203"/>
      <c r="G135" s="170">
        <f aca="true" t="shared" si="16" ref="G135:I136">G136</f>
        <v>3091678.4499999997</v>
      </c>
      <c r="H135" s="200">
        <f t="shared" si="16"/>
        <v>3389927.54</v>
      </c>
      <c r="I135" s="162">
        <f t="shared" si="16"/>
        <v>3559423.92</v>
      </c>
    </row>
    <row r="136" spans="1:9" ht="29.25" customHeight="1">
      <c r="A136" s="53">
        <v>105</v>
      </c>
      <c r="B136" s="6" t="s">
        <v>216</v>
      </c>
      <c r="C136" s="85" t="s">
        <v>129</v>
      </c>
      <c r="D136" s="227">
        <v>600</v>
      </c>
      <c r="E136" s="228"/>
      <c r="F136" s="203"/>
      <c r="G136" s="170">
        <f t="shared" si="16"/>
        <v>3091678.4499999997</v>
      </c>
      <c r="H136" s="200">
        <f t="shared" si="16"/>
        <v>3389927.54</v>
      </c>
      <c r="I136" s="162">
        <f t="shared" si="16"/>
        <v>3559423.92</v>
      </c>
    </row>
    <row r="137" spans="1:9" ht="14.25" customHeight="1">
      <c r="A137" s="53">
        <v>106</v>
      </c>
      <c r="B137" s="6" t="s">
        <v>189</v>
      </c>
      <c r="C137" s="85" t="s">
        <v>129</v>
      </c>
      <c r="D137" s="227">
        <v>610</v>
      </c>
      <c r="E137" s="228"/>
      <c r="F137" s="203"/>
      <c r="G137" s="170">
        <f>G139</f>
        <v>3091678.4499999997</v>
      </c>
      <c r="H137" s="200">
        <f>H139</f>
        <v>3389927.54</v>
      </c>
      <c r="I137" s="162">
        <f>I139</f>
        <v>3559423.92</v>
      </c>
    </row>
    <row r="138" spans="1:9" ht="13.5" customHeight="1">
      <c r="A138" s="53">
        <v>107</v>
      </c>
      <c r="B138" s="6" t="s">
        <v>127</v>
      </c>
      <c r="C138" s="85" t="s">
        <v>129</v>
      </c>
      <c r="D138" s="227">
        <v>600</v>
      </c>
      <c r="E138" s="228"/>
      <c r="F138" s="203" t="s">
        <v>0</v>
      </c>
      <c r="G138" s="170">
        <f>G139</f>
        <v>3091678.4499999997</v>
      </c>
      <c r="H138" s="200">
        <f>H139</f>
        <v>3389927.54</v>
      </c>
      <c r="I138" s="162">
        <f>I139</f>
        <v>3559423.92</v>
      </c>
    </row>
    <row r="139" spans="1:9" ht="15.75" customHeight="1">
      <c r="A139" s="53">
        <v>108</v>
      </c>
      <c r="B139" s="6" t="s">
        <v>215</v>
      </c>
      <c r="C139" s="85" t="s">
        <v>129</v>
      </c>
      <c r="D139" s="227">
        <v>610</v>
      </c>
      <c r="E139" s="228"/>
      <c r="F139" s="203" t="s">
        <v>1</v>
      </c>
      <c r="G139" s="201">
        <f>3228502.42-136826.97+3</f>
        <v>3091678.4499999997</v>
      </c>
      <c r="H139" s="200">
        <v>3389927.54</v>
      </c>
      <c r="I139" s="162">
        <v>3559423.92</v>
      </c>
    </row>
    <row r="140" spans="1:9" ht="103.5" customHeight="1">
      <c r="A140" s="53">
        <v>109</v>
      </c>
      <c r="B140" s="6" t="s">
        <v>426</v>
      </c>
      <c r="C140" s="85" t="s">
        <v>133</v>
      </c>
      <c r="D140" s="227"/>
      <c r="E140" s="228"/>
      <c r="F140" s="203"/>
      <c r="G140" s="172">
        <f aca="true" t="shared" si="17" ref="G140:I143">G141</f>
        <v>275000</v>
      </c>
      <c r="H140" s="171">
        <f t="shared" si="17"/>
        <v>288750</v>
      </c>
      <c r="I140" s="171">
        <f t="shared" si="17"/>
        <v>303188</v>
      </c>
    </row>
    <row r="141" spans="1:9" ht="15">
      <c r="A141" s="53">
        <v>110</v>
      </c>
      <c r="B141" s="6" t="s">
        <v>8</v>
      </c>
      <c r="C141" s="85" t="s">
        <v>133</v>
      </c>
      <c r="D141" s="225" t="s">
        <v>149</v>
      </c>
      <c r="E141" s="226"/>
      <c r="F141" s="203"/>
      <c r="G141" s="172">
        <f t="shared" si="17"/>
        <v>275000</v>
      </c>
      <c r="H141" s="171">
        <f t="shared" si="17"/>
        <v>288750</v>
      </c>
      <c r="I141" s="171">
        <f t="shared" si="17"/>
        <v>303188</v>
      </c>
    </row>
    <row r="142" spans="1:9" ht="15">
      <c r="A142" s="53">
        <v>111</v>
      </c>
      <c r="B142" s="4" t="s">
        <v>217</v>
      </c>
      <c r="C142" s="85" t="s">
        <v>133</v>
      </c>
      <c r="D142" s="225" t="s">
        <v>150</v>
      </c>
      <c r="E142" s="226"/>
      <c r="F142" s="87"/>
      <c r="G142" s="172">
        <f t="shared" si="17"/>
        <v>275000</v>
      </c>
      <c r="H142" s="171">
        <f t="shared" si="17"/>
        <v>288750</v>
      </c>
      <c r="I142" s="171">
        <f t="shared" si="17"/>
        <v>303188</v>
      </c>
    </row>
    <row r="143" spans="1:9" ht="15">
      <c r="A143" s="53">
        <v>112</v>
      </c>
      <c r="B143" s="6" t="s">
        <v>127</v>
      </c>
      <c r="C143" s="85" t="s">
        <v>133</v>
      </c>
      <c r="D143" s="225" t="s">
        <v>149</v>
      </c>
      <c r="E143" s="226"/>
      <c r="F143" s="87" t="s">
        <v>0</v>
      </c>
      <c r="G143" s="172">
        <f t="shared" si="17"/>
        <v>275000</v>
      </c>
      <c r="H143" s="171">
        <f t="shared" si="17"/>
        <v>288750</v>
      </c>
      <c r="I143" s="171">
        <f t="shared" si="17"/>
        <v>303188</v>
      </c>
    </row>
    <row r="144" spans="1:9" ht="15">
      <c r="A144" s="53">
        <v>113</v>
      </c>
      <c r="B144" s="6" t="s">
        <v>215</v>
      </c>
      <c r="C144" s="85" t="s">
        <v>133</v>
      </c>
      <c r="D144" s="225" t="s">
        <v>150</v>
      </c>
      <c r="E144" s="226"/>
      <c r="F144" s="87" t="s">
        <v>1</v>
      </c>
      <c r="G144" s="172">
        <v>275000</v>
      </c>
      <c r="H144" s="171">
        <v>288750</v>
      </c>
      <c r="I144" s="171">
        <v>303188</v>
      </c>
    </row>
    <row r="145" spans="1:9" ht="98.25" customHeight="1">
      <c r="A145" s="53">
        <v>114</v>
      </c>
      <c r="B145" s="4" t="s">
        <v>427</v>
      </c>
      <c r="C145" s="85" t="s">
        <v>136</v>
      </c>
      <c r="D145" s="229"/>
      <c r="E145" s="230"/>
      <c r="F145" s="87"/>
      <c r="G145" s="170">
        <f>G146</f>
        <v>170000</v>
      </c>
      <c r="H145" s="200">
        <f>H146</f>
        <v>178500</v>
      </c>
      <c r="I145" s="162">
        <f>I146</f>
        <v>187425</v>
      </c>
    </row>
    <row r="146" spans="1:9" ht="15">
      <c r="A146" s="53">
        <v>115</v>
      </c>
      <c r="B146" s="264" t="s">
        <v>187</v>
      </c>
      <c r="C146" s="265" t="s">
        <v>136</v>
      </c>
      <c r="D146" s="231" t="s">
        <v>81</v>
      </c>
      <c r="E146" s="232"/>
      <c r="F146" s="254"/>
      <c r="G146" s="261">
        <f>G148</f>
        <v>170000</v>
      </c>
      <c r="H146" s="252">
        <f>H148</f>
        <v>178500</v>
      </c>
      <c r="I146" s="252">
        <f>I148</f>
        <v>187425</v>
      </c>
    </row>
    <row r="147" spans="1:9" ht="18" customHeight="1">
      <c r="A147" s="53">
        <v>116</v>
      </c>
      <c r="B147" s="264"/>
      <c r="C147" s="265"/>
      <c r="D147" s="233"/>
      <c r="E147" s="234"/>
      <c r="F147" s="254"/>
      <c r="G147" s="261"/>
      <c r="H147" s="252"/>
      <c r="I147" s="252"/>
    </row>
    <row r="148" spans="1:9" ht="30.75" customHeight="1">
      <c r="A148" s="53">
        <v>117</v>
      </c>
      <c r="B148" s="251" t="s">
        <v>83</v>
      </c>
      <c r="C148" s="85" t="s">
        <v>136</v>
      </c>
      <c r="D148" s="229" t="s">
        <v>53</v>
      </c>
      <c r="E148" s="230"/>
      <c r="F148" s="203"/>
      <c r="G148" s="201">
        <f>G150</f>
        <v>170000</v>
      </c>
      <c r="H148" s="200">
        <f>H150</f>
        <v>178500</v>
      </c>
      <c r="I148" s="162">
        <f>I150</f>
        <v>187425</v>
      </c>
    </row>
    <row r="149" spans="1:9" ht="46.5" customHeight="1" hidden="1">
      <c r="A149" s="53">
        <v>98</v>
      </c>
      <c r="B149" s="251"/>
      <c r="C149" s="86"/>
      <c r="D149" s="229"/>
      <c r="E149" s="230"/>
      <c r="F149" s="87"/>
      <c r="G149" s="201"/>
      <c r="H149" s="200"/>
      <c r="I149" s="163"/>
    </row>
    <row r="150" spans="1:9" ht="21.75" customHeight="1">
      <c r="A150" s="53">
        <v>118</v>
      </c>
      <c r="B150" s="31" t="s">
        <v>33</v>
      </c>
      <c r="C150" s="85" t="s">
        <v>136</v>
      </c>
      <c r="D150" s="229" t="s">
        <v>81</v>
      </c>
      <c r="E150" s="230"/>
      <c r="F150" s="203" t="s">
        <v>9</v>
      </c>
      <c r="G150" s="201">
        <f>G151</f>
        <v>170000</v>
      </c>
      <c r="H150" s="200">
        <f>H151</f>
        <v>178500</v>
      </c>
      <c r="I150" s="162">
        <f>I151</f>
        <v>187425</v>
      </c>
    </row>
    <row r="151" spans="1:9" ht="21.75" customHeight="1">
      <c r="A151" s="53">
        <v>119</v>
      </c>
      <c r="B151" s="31" t="s">
        <v>201</v>
      </c>
      <c r="C151" s="85" t="s">
        <v>136</v>
      </c>
      <c r="D151" s="229" t="s">
        <v>53</v>
      </c>
      <c r="E151" s="230"/>
      <c r="F151" s="203" t="s">
        <v>34</v>
      </c>
      <c r="G151" s="201">
        <v>170000</v>
      </c>
      <c r="H151" s="200">
        <v>178500</v>
      </c>
      <c r="I151" s="163">
        <v>187425</v>
      </c>
    </row>
    <row r="152" spans="1:9" ht="15.75" customHeight="1">
      <c r="A152" s="53">
        <v>120</v>
      </c>
      <c r="B152" s="5" t="s">
        <v>190</v>
      </c>
      <c r="C152" s="86"/>
      <c r="D152" s="229"/>
      <c r="E152" s="230"/>
      <c r="F152" s="203"/>
      <c r="G152" s="201">
        <f>G153</f>
        <v>5712782.57</v>
      </c>
      <c r="H152" s="200">
        <f>H153</f>
        <v>6304385.28</v>
      </c>
      <c r="I152" s="162">
        <f>I153</f>
        <v>6618354.550000001</v>
      </c>
    </row>
    <row r="153" spans="1:9" ht="21" customHeight="1">
      <c r="A153" s="53">
        <v>121</v>
      </c>
      <c r="B153" s="57" t="s">
        <v>191</v>
      </c>
      <c r="C153" s="184">
        <v>8220000</v>
      </c>
      <c r="D153" s="270"/>
      <c r="E153" s="271"/>
      <c r="F153" s="185"/>
      <c r="G153" s="186">
        <f>G154+G159+G172+G168+G177+G182</f>
        <v>5712782.57</v>
      </c>
      <c r="H153" s="187">
        <f>H154+H159+H172</f>
        <v>6304385.28</v>
      </c>
      <c r="I153" s="187">
        <f>I154+I159+I172</f>
        <v>6618354.550000001</v>
      </c>
    </row>
    <row r="154" spans="1:9" ht="46.5" customHeight="1">
      <c r="A154" s="53">
        <v>122</v>
      </c>
      <c r="B154" s="6" t="s">
        <v>67</v>
      </c>
      <c r="C154" s="86" t="s">
        <v>51</v>
      </c>
      <c r="D154" s="225"/>
      <c r="E154" s="226"/>
      <c r="F154" s="202"/>
      <c r="G154" s="201">
        <f>G156</f>
        <v>648660.2</v>
      </c>
      <c r="H154" s="200">
        <f>H156</f>
        <v>681668.87</v>
      </c>
      <c r="I154" s="162">
        <f>I156</f>
        <v>715752.32</v>
      </c>
    </row>
    <row r="155" spans="1:9" ht="75">
      <c r="A155" s="53">
        <v>123</v>
      </c>
      <c r="B155" s="6" t="s">
        <v>68</v>
      </c>
      <c r="C155" s="86" t="s">
        <v>51</v>
      </c>
      <c r="D155" s="225" t="s">
        <v>69</v>
      </c>
      <c r="E155" s="226"/>
      <c r="F155" s="202"/>
      <c r="G155" s="201">
        <f>G156</f>
        <v>648660.2</v>
      </c>
      <c r="H155" s="200">
        <f>H156</f>
        <v>681668.87</v>
      </c>
      <c r="I155" s="162">
        <f>I156</f>
        <v>715752.32</v>
      </c>
    </row>
    <row r="156" spans="1:9" ht="30">
      <c r="A156" s="53">
        <v>124</v>
      </c>
      <c r="B156" s="6" t="s">
        <v>70</v>
      </c>
      <c r="C156" s="86" t="s">
        <v>51</v>
      </c>
      <c r="D156" s="225" t="s">
        <v>71</v>
      </c>
      <c r="E156" s="226"/>
      <c r="F156" s="202"/>
      <c r="G156" s="201">
        <f>G158</f>
        <v>648660.2</v>
      </c>
      <c r="H156" s="201">
        <f>H158</f>
        <v>681668.87</v>
      </c>
      <c r="I156" s="166">
        <f>I158</f>
        <v>715752.32</v>
      </c>
    </row>
    <row r="157" spans="1:9" ht="15">
      <c r="A157" s="53">
        <v>125</v>
      </c>
      <c r="B157" s="4" t="s">
        <v>40</v>
      </c>
      <c r="C157" s="86" t="s">
        <v>51</v>
      </c>
      <c r="D157" s="225" t="s">
        <v>69</v>
      </c>
      <c r="E157" s="226"/>
      <c r="F157" s="202" t="s">
        <v>22</v>
      </c>
      <c r="G157" s="201">
        <f>G158</f>
        <v>648660.2</v>
      </c>
      <c r="H157" s="200">
        <f>H158</f>
        <v>681668.87</v>
      </c>
      <c r="I157" s="162">
        <f>I158</f>
        <v>715752.32</v>
      </c>
    </row>
    <row r="158" spans="1:9" ht="45">
      <c r="A158" s="53">
        <v>126</v>
      </c>
      <c r="B158" s="6" t="s">
        <v>41</v>
      </c>
      <c r="C158" s="86" t="s">
        <v>51</v>
      </c>
      <c r="D158" s="225" t="s">
        <v>71</v>
      </c>
      <c r="E158" s="226"/>
      <c r="F158" s="202" t="s">
        <v>23</v>
      </c>
      <c r="G158" s="201">
        <f>649208.45+27500-6549.6-22500.74+0.27+1001.82</f>
        <v>648660.2</v>
      </c>
      <c r="H158" s="200">
        <v>681668.87</v>
      </c>
      <c r="I158" s="162">
        <v>715752.32</v>
      </c>
    </row>
    <row r="159" spans="1:9" ht="60">
      <c r="A159" s="53">
        <v>127</v>
      </c>
      <c r="B159" s="4" t="s">
        <v>73</v>
      </c>
      <c r="C159" s="86" t="s">
        <v>52</v>
      </c>
      <c r="D159" s="225"/>
      <c r="E159" s="226"/>
      <c r="F159" s="202"/>
      <c r="G159" s="201">
        <f>G160+G164</f>
        <v>4924264.71</v>
      </c>
      <c r="H159" s="200">
        <f>H160+H164</f>
        <v>5597716.41</v>
      </c>
      <c r="I159" s="162">
        <f>I160+I164</f>
        <v>5877602.23</v>
      </c>
    </row>
    <row r="160" spans="1:9" ht="75">
      <c r="A160" s="53">
        <v>128</v>
      </c>
      <c r="B160" s="4" t="s">
        <v>68</v>
      </c>
      <c r="C160" s="86" t="s">
        <v>52</v>
      </c>
      <c r="D160" s="225" t="s">
        <v>69</v>
      </c>
      <c r="E160" s="226"/>
      <c r="F160" s="202"/>
      <c r="G160" s="201">
        <f aca="true" t="shared" si="18" ref="G160:I162">G161</f>
        <v>3455445.4000000004</v>
      </c>
      <c r="H160" s="200">
        <f t="shared" si="18"/>
        <v>3802466.49</v>
      </c>
      <c r="I160" s="162">
        <f t="shared" si="18"/>
        <v>3802466.49</v>
      </c>
    </row>
    <row r="161" spans="1:9" ht="30">
      <c r="A161" s="53">
        <v>129</v>
      </c>
      <c r="B161" s="4" t="s">
        <v>70</v>
      </c>
      <c r="C161" s="86" t="s">
        <v>52</v>
      </c>
      <c r="D161" s="225" t="s">
        <v>71</v>
      </c>
      <c r="E161" s="226"/>
      <c r="F161" s="202"/>
      <c r="G161" s="170">
        <f t="shared" si="18"/>
        <v>3455445.4000000004</v>
      </c>
      <c r="H161" s="170">
        <f t="shared" si="18"/>
        <v>3802466.49</v>
      </c>
      <c r="I161" s="170">
        <f t="shared" si="18"/>
        <v>3802466.49</v>
      </c>
    </row>
    <row r="162" spans="1:9" ht="15">
      <c r="A162" s="53">
        <v>130</v>
      </c>
      <c r="B162" s="6" t="s">
        <v>40</v>
      </c>
      <c r="C162" s="86" t="s">
        <v>52</v>
      </c>
      <c r="D162" s="225" t="s">
        <v>69</v>
      </c>
      <c r="E162" s="226"/>
      <c r="F162" s="202" t="s">
        <v>22</v>
      </c>
      <c r="G162" s="170">
        <f t="shared" si="18"/>
        <v>3455445.4000000004</v>
      </c>
      <c r="H162" s="200">
        <f t="shared" si="18"/>
        <v>3802466.49</v>
      </c>
      <c r="I162" s="162">
        <f t="shared" si="18"/>
        <v>3802466.49</v>
      </c>
    </row>
    <row r="163" spans="1:9" ht="60">
      <c r="A163" s="53">
        <v>131</v>
      </c>
      <c r="B163" s="4" t="s">
        <v>37</v>
      </c>
      <c r="C163" s="86" t="s">
        <v>52</v>
      </c>
      <c r="D163" s="225" t="s">
        <v>71</v>
      </c>
      <c r="E163" s="226"/>
      <c r="F163" s="202" t="s">
        <v>2</v>
      </c>
      <c r="G163" s="170">
        <f>3802466.49-27500-14500+6549.6+241900.75-461301.03-92170.41</f>
        <v>3455445.4000000004</v>
      </c>
      <c r="H163" s="200">
        <v>3802466.49</v>
      </c>
      <c r="I163" s="163">
        <v>3802466.49</v>
      </c>
    </row>
    <row r="164" spans="1:9" ht="30">
      <c r="A164" s="53">
        <v>132</v>
      </c>
      <c r="B164" s="4" t="s">
        <v>82</v>
      </c>
      <c r="C164" s="86" t="s">
        <v>52</v>
      </c>
      <c r="D164" s="225" t="s">
        <v>81</v>
      </c>
      <c r="E164" s="226"/>
      <c r="F164" s="202"/>
      <c r="G164" s="170">
        <f aca="true" t="shared" si="19" ref="G164:I166">G165</f>
        <v>1468819.3099999998</v>
      </c>
      <c r="H164" s="200">
        <f t="shared" si="19"/>
        <v>1795249.92</v>
      </c>
      <c r="I164" s="162">
        <f t="shared" si="19"/>
        <v>2075135.74</v>
      </c>
    </row>
    <row r="165" spans="1:9" ht="35.25" customHeight="1">
      <c r="A165" s="53">
        <v>133</v>
      </c>
      <c r="B165" s="4" t="s">
        <v>83</v>
      </c>
      <c r="C165" s="86" t="s">
        <v>52</v>
      </c>
      <c r="D165" s="225" t="s">
        <v>53</v>
      </c>
      <c r="E165" s="226"/>
      <c r="F165" s="202"/>
      <c r="G165" s="170">
        <f t="shared" si="19"/>
        <v>1468819.3099999998</v>
      </c>
      <c r="H165" s="200">
        <f t="shared" si="19"/>
        <v>1795249.92</v>
      </c>
      <c r="I165" s="162">
        <f t="shared" si="19"/>
        <v>2075135.74</v>
      </c>
    </row>
    <row r="166" spans="1:9" ht="20.25" customHeight="1">
      <c r="A166" s="53">
        <v>134</v>
      </c>
      <c r="B166" s="6" t="s">
        <v>40</v>
      </c>
      <c r="C166" s="86" t="s">
        <v>52</v>
      </c>
      <c r="D166" s="225" t="s">
        <v>81</v>
      </c>
      <c r="E166" s="226"/>
      <c r="F166" s="202" t="s">
        <v>22</v>
      </c>
      <c r="G166" s="170">
        <f t="shared" si="19"/>
        <v>1468819.3099999998</v>
      </c>
      <c r="H166" s="200">
        <f t="shared" si="19"/>
        <v>1795249.92</v>
      </c>
      <c r="I166" s="162">
        <f t="shared" si="19"/>
        <v>2075135.74</v>
      </c>
    </row>
    <row r="167" spans="1:9" ht="45" customHeight="1">
      <c r="A167" s="53">
        <v>135</v>
      </c>
      <c r="B167" s="4" t="s">
        <v>37</v>
      </c>
      <c r="C167" s="86" t="s">
        <v>52</v>
      </c>
      <c r="D167" s="225" t="s">
        <v>53</v>
      </c>
      <c r="E167" s="226"/>
      <c r="F167" s="202" t="s">
        <v>2</v>
      </c>
      <c r="G167" s="201">
        <f>1371084+136216.7-20000-6000-22286.69-2826.57-6810-5600-5541-1506+1-0.29+15258.56-13170.92+21921.66+38223.42-30144.56</f>
        <v>1468819.3099999998</v>
      </c>
      <c r="H167" s="200">
        <v>1795249.92</v>
      </c>
      <c r="I167" s="163">
        <v>2075135.74</v>
      </c>
    </row>
    <row r="168" spans="1:9" ht="16.5" customHeight="1">
      <c r="A168" s="53">
        <v>136</v>
      </c>
      <c r="B168" s="4" t="s">
        <v>204</v>
      </c>
      <c r="C168" s="86" t="s">
        <v>243</v>
      </c>
      <c r="D168" s="225" t="s">
        <v>194</v>
      </c>
      <c r="E168" s="226"/>
      <c r="F168" s="202"/>
      <c r="G168" s="170">
        <f>G171</f>
        <v>94006.66</v>
      </c>
      <c r="H168" s="200">
        <v>0</v>
      </c>
      <c r="I168" s="163">
        <v>0</v>
      </c>
    </row>
    <row r="169" spans="1:9" ht="12.75" customHeight="1">
      <c r="A169" s="53">
        <v>137</v>
      </c>
      <c r="B169" s="6" t="s">
        <v>244</v>
      </c>
      <c r="C169" s="86" t="s">
        <v>243</v>
      </c>
      <c r="D169" s="225" t="s">
        <v>245</v>
      </c>
      <c r="E169" s="226"/>
      <c r="F169" s="202"/>
      <c r="G169" s="170">
        <f>G171</f>
        <v>94006.66</v>
      </c>
      <c r="H169" s="200">
        <v>0</v>
      </c>
      <c r="I169" s="163">
        <v>0</v>
      </c>
    </row>
    <row r="170" spans="1:9" ht="13.5" customHeight="1">
      <c r="A170" s="53">
        <v>138</v>
      </c>
      <c r="B170" s="4" t="s">
        <v>40</v>
      </c>
      <c r="C170" s="86" t="s">
        <v>243</v>
      </c>
      <c r="D170" s="225" t="s">
        <v>194</v>
      </c>
      <c r="E170" s="226"/>
      <c r="F170" s="202" t="s">
        <v>22</v>
      </c>
      <c r="G170" s="170">
        <f>G169</f>
        <v>94006.66</v>
      </c>
      <c r="H170" s="200">
        <v>0</v>
      </c>
      <c r="I170" s="163">
        <v>0</v>
      </c>
    </row>
    <row r="171" spans="1:9" ht="17.25" customHeight="1">
      <c r="A171" s="53">
        <v>139</v>
      </c>
      <c r="B171" s="4" t="s">
        <v>241</v>
      </c>
      <c r="C171" s="86" t="s">
        <v>243</v>
      </c>
      <c r="D171" s="225" t="s">
        <v>245</v>
      </c>
      <c r="E171" s="226"/>
      <c r="F171" s="202" t="s">
        <v>242</v>
      </c>
      <c r="G171" s="172">
        <f>157608-31745-31856.34</f>
        <v>94006.66</v>
      </c>
      <c r="H171" s="200">
        <v>0</v>
      </c>
      <c r="I171" s="163">
        <v>0</v>
      </c>
    </row>
    <row r="172" spans="1:9" ht="36" customHeight="1">
      <c r="A172" s="53">
        <v>140</v>
      </c>
      <c r="B172" s="4" t="s">
        <v>79</v>
      </c>
      <c r="C172" s="86" t="s">
        <v>168</v>
      </c>
      <c r="D172" s="225"/>
      <c r="E172" s="226"/>
      <c r="F172" s="91"/>
      <c r="G172" s="170">
        <f aca="true" t="shared" si="20" ref="G172:I173">G173</f>
        <v>0</v>
      </c>
      <c r="H172" s="200">
        <f t="shared" si="20"/>
        <v>25000</v>
      </c>
      <c r="I172" s="162">
        <f t="shared" si="20"/>
        <v>25000</v>
      </c>
    </row>
    <row r="173" spans="1:9" ht="30">
      <c r="A173" s="53">
        <v>141</v>
      </c>
      <c r="B173" s="4" t="s">
        <v>211</v>
      </c>
      <c r="C173" s="86" t="s">
        <v>168</v>
      </c>
      <c r="D173" s="225" t="s">
        <v>81</v>
      </c>
      <c r="E173" s="226"/>
      <c r="F173" s="91"/>
      <c r="G173" s="170">
        <f t="shared" si="20"/>
        <v>0</v>
      </c>
      <c r="H173" s="200">
        <f t="shared" si="20"/>
        <v>25000</v>
      </c>
      <c r="I173" s="162">
        <f t="shared" si="20"/>
        <v>25000</v>
      </c>
    </row>
    <row r="174" spans="1:9" ht="34.5" customHeight="1">
      <c r="A174" s="53">
        <v>142</v>
      </c>
      <c r="B174" s="4" t="s">
        <v>80</v>
      </c>
      <c r="C174" s="86" t="s">
        <v>168</v>
      </c>
      <c r="D174" s="225" t="s">
        <v>53</v>
      </c>
      <c r="E174" s="226"/>
      <c r="F174" s="202"/>
      <c r="G174" s="170">
        <f>G175</f>
        <v>0</v>
      </c>
      <c r="H174" s="200">
        <v>25000</v>
      </c>
      <c r="I174" s="163">
        <v>25000</v>
      </c>
    </row>
    <row r="175" spans="1:9" ht="15">
      <c r="A175" s="53">
        <v>143</v>
      </c>
      <c r="B175" s="4" t="s">
        <v>40</v>
      </c>
      <c r="C175" s="86" t="s">
        <v>168</v>
      </c>
      <c r="D175" s="225" t="s">
        <v>81</v>
      </c>
      <c r="E175" s="226"/>
      <c r="F175" s="87" t="s">
        <v>22</v>
      </c>
      <c r="G175" s="170">
        <f>G176</f>
        <v>0</v>
      </c>
      <c r="H175" s="200">
        <f>H176</f>
        <v>25000</v>
      </c>
      <c r="I175" s="162">
        <f>I176</f>
        <v>25000</v>
      </c>
    </row>
    <row r="176" spans="1:9" ht="15">
      <c r="A176" s="53">
        <v>144</v>
      </c>
      <c r="B176" s="4" t="s">
        <v>24</v>
      </c>
      <c r="C176" s="86" t="s">
        <v>168</v>
      </c>
      <c r="D176" s="225" t="s">
        <v>53</v>
      </c>
      <c r="E176" s="226"/>
      <c r="F176" s="202" t="s">
        <v>31</v>
      </c>
      <c r="G176" s="170">
        <v>0</v>
      </c>
      <c r="H176" s="200">
        <v>25000</v>
      </c>
      <c r="I176" s="163">
        <v>25000</v>
      </c>
    </row>
    <row r="177" spans="1:9" ht="90">
      <c r="A177" s="53">
        <v>145</v>
      </c>
      <c r="B177" s="29" t="s">
        <v>246</v>
      </c>
      <c r="C177" s="86" t="s">
        <v>247</v>
      </c>
      <c r="D177" s="92"/>
      <c r="E177" s="93"/>
      <c r="F177" s="94"/>
      <c r="G177" s="170">
        <f>G181</f>
        <v>25700</v>
      </c>
      <c r="H177" s="200">
        <f>H181</f>
        <v>25900</v>
      </c>
      <c r="I177" s="163">
        <f>I181</f>
        <v>25900</v>
      </c>
    </row>
    <row r="178" spans="1:9" ht="30">
      <c r="A178" s="53">
        <v>146</v>
      </c>
      <c r="B178" s="29" t="s">
        <v>187</v>
      </c>
      <c r="C178" s="86" t="s">
        <v>247</v>
      </c>
      <c r="D178" s="92" t="s">
        <v>81</v>
      </c>
      <c r="E178" s="93"/>
      <c r="F178" s="94"/>
      <c r="G178" s="170">
        <f>G181</f>
        <v>25700</v>
      </c>
      <c r="H178" s="200">
        <f>H181</f>
        <v>25900</v>
      </c>
      <c r="I178" s="163">
        <f>I181</f>
        <v>25900</v>
      </c>
    </row>
    <row r="179" spans="1:9" ht="30" customHeight="1">
      <c r="A179" s="53">
        <v>147</v>
      </c>
      <c r="B179" s="29" t="s">
        <v>83</v>
      </c>
      <c r="C179" s="86" t="s">
        <v>247</v>
      </c>
      <c r="D179" s="92" t="s">
        <v>53</v>
      </c>
      <c r="E179" s="93"/>
      <c r="F179" s="94"/>
      <c r="G179" s="170">
        <f>G181</f>
        <v>25700</v>
      </c>
      <c r="H179" s="200">
        <f>H181</f>
        <v>25900</v>
      </c>
      <c r="I179" s="163">
        <f>I181</f>
        <v>25900</v>
      </c>
    </row>
    <row r="180" spans="1:9" ht="15">
      <c r="A180" s="53">
        <v>148</v>
      </c>
      <c r="B180" s="72" t="s">
        <v>40</v>
      </c>
      <c r="C180" s="86" t="s">
        <v>247</v>
      </c>
      <c r="D180" s="92" t="s">
        <v>81</v>
      </c>
      <c r="E180" s="93"/>
      <c r="F180" s="94" t="s">
        <v>22</v>
      </c>
      <c r="G180" s="170">
        <f>G181</f>
        <v>25700</v>
      </c>
      <c r="H180" s="200">
        <f>H181</f>
        <v>25900</v>
      </c>
      <c r="I180" s="163">
        <f>I181</f>
        <v>25900</v>
      </c>
    </row>
    <row r="181" spans="1:9" ht="60">
      <c r="A181" s="53">
        <v>149</v>
      </c>
      <c r="B181" s="29" t="s">
        <v>274</v>
      </c>
      <c r="C181" s="86" t="s">
        <v>247</v>
      </c>
      <c r="D181" s="92" t="s">
        <v>53</v>
      </c>
      <c r="E181" s="93"/>
      <c r="F181" s="94" t="s">
        <v>2</v>
      </c>
      <c r="G181" s="170">
        <v>25700</v>
      </c>
      <c r="H181" s="200">
        <v>25900</v>
      </c>
      <c r="I181" s="163">
        <v>25900</v>
      </c>
    </row>
    <row r="182" spans="1:9" ht="51">
      <c r="A182" s="53"/>
      <c r="B182" s="126" t="s">
        <v>73</v>
      </c>
      <c r="C182" s="180" t="s">
        <v>335</v>
      </c>
      <c r="D182" s="196"/>
      <c r="E182" s="197"/>
      <c r="F182" s="182" t="s">
        <v>2</v>
      </c>
      <c r="G182" s="172">
        <f>G183</f>
        <v>20151</v>
      </c>
      <c r="H182" s="161">
        <v>0</v>
      </c>
      <c r="I182" s="183">
        <v>0</v>
      </c>
    </row>
    <row r="183" spans="1:9" ht="63.75">
      <c r="A183" s="53"/>
      <c r="B183" s="126" t="s">
        <v>68</v>
      </c>
      <c r="C183" s="180" t="s">
        <v>335</v>
      </c>
      <c r="D183" s="196">
        <v>100</v>
      </c>
      <c r="E183" s="197"/>
      <c r="F183" s="182" t="s">
        <v>2</v>
      </c>
      <c r="G183" s="172">
        <f>G184</f>
        <v>20151</v>
      </c>
      <c r="H183" s="161">
        <v>0</v>
      </c>
      <c r="I183" s="183">
        <v>0</v>
      </c>
    </row>
    <row r="184" spans="1:9" ht="63.75">
      <c r="A184" s="53"/>
      <c r="B184" s="126" t="s">
        <v>334</v>
      </c>
      <c r="C184" s="180" t="s">
        <v>335</v>
      </c>
      <c r="D184" s="196">
        <v>120</v>
      </c>
      <c r="E184" s="197"/>
      <c r="F184" s="182" t="s">
        <v>2</v>
      </c>
      <c r="G184" s="172">
        <f>18164+1987</f>
        <v>20151</v>
      </c>
      <c r="H184" s="161">
        <v>0</v>
      </c>
      <c r="I184" s="183">
        <v>0</v>
      </c>
    </row>
    <row r="185" spans="1:9" ht="15">
      <c r="A185" s="53">
        <v>150</v>
      </c>
      <c r="B185" s="6" t="s">
        <v>48</v>
      </c>
      <c r="C185" s="95"/>
      <c r="D185" s="223"/>
      <c r="E185" s="224"/>
      <c r="F185" s="91"/>
      <c r="G185" s="170">
        <v>0</v>
      </c>
      <c r="H185" s="162">
        <v>436250</v>
      </c>
      <c r="I185" s="163">
        <v>852200</v>
      </c>
    </row>
    <row r="186" spans="1:9" ht="15">
      <c r="A186" s="53">
        <v>151</v>
      </c>
      <c r="B186" s="9" t="s">
        <v>167</v>
      </c>
      <c r="C186" s="95"/>
      <c r="D186" s="223"/>
      <c r="E186" s="224"/>
      <c r="F186" s="91"/>
      <c r="G186" s="174">
        <f>G13+G133+G153+40151.37-0.22+0.14</f>
        <v>27293671.260000005</v>
      </c>
      <c r="H186" s="173">
        <f>H13+H133+H153</f>
        <v>22309426</v>
      </c>
      <c r="I186" s="173">
        <f>I13+I133+I153</f>
        <v>23558316.000000004</v>
      </c>
    </row>
    <row r="187" spans="1:9" ht="15">
      <c r="A187" s="55"/>
      <c r="B187" s="54"/>
      <c r="C187" s="54"/>
      <c r="D187" s="54"/>
      <c r="E187" s="54"/>
      <c r="F187" s="55"/>
      <c r="G187" s="54"/>
      <c r="H187" s="54"/>
      <c r="I187" s="54"/>
    </row>
    <row r="188" spans="1:9" ht="15">
      <c r="A188" s="55"/>
      <c r="B188" s="54"/>
      <c r="C188" s="54"/>
      <c r="D188" s="54"/>
      <c r="E188" s="54"/>
      <c r="F188" s="55"/>
      <c r="G188" s="56"/>
      <c r="H188" s="56"/>
      <c r="I188" s="56"/>
    </row>
    <row r="189" spans="1:9" ht="15">
      <c r="A189" s="55"/>
      <c r="B189" s="54"/>
      <c r="C189" s="54"/>
      <c r="D189" s="54"/>
      <c r="E189" s="54"/>
      <c r="F189" s="55"/>
      <c r="G189" s="54"/>
      <c r="H189" s="54"/>
      <c r="I189" s="54"/>
    </row>
  </sheetData>
  <sheetProtection/>
  <mergeCells count="150">
    <mergeCell ref="D45:E45"/>
    <mergeCell ref="D44:E44"/>
    <mergeCell ref="D34:E34"/>
    <mergeCell ref="D33:E33"/>
    <mergeCell ref="D117:E117"/>
    <mergeCell ref="D116:E116"/>
    <mergeCell ref="D111:E111"/>
    <mergeCell ref="D57:E57"/>
    <mergeCell ref="D48:E48"/>
    <mergeCell ref="D47:E47"/>
    <mergeCell ref="D153:E153"/>
    <mergeCell ref="D152:E152"/>
    <mergeCell ref="D149:E149"/>
    <mergeCell ref="D148:E148"/>
    <mergeCell ref="D144:E144"/>
    <mergeCell ref="D143:E143"/>
    <mergeCell ref="D73:E73"/>
    <mergeCell ref="B124:B125"/>
    <mergeCell ref="D59:E59"/>
    <mergeCell ref="D133:E133"/>
    <mergeCell ref="B75:B76"/>
    <mergeCell ref="C75:C76"/>
    <mergeCell ref="D134:E134"/>
    <mergeCell ref="D105:E105"/>
    <mergeCell ref="D104:E104"/>
    <mergeCell ref="D107:E107"/>
    <mergeCell ref="D72:E72"/>
    <mergeCell ref="D108:E108"/>
    <mergeCell ref="D74:E74"/>
    <mergeCell ref="D118:E118"/>
    <mergeCell ref="D120:E120"/>
    <mergeCell ref="D119:E119"/>
    <mergeCell ref="H75:H76"/>
    <mergeCell ref="G75:G76"/>
    <mergeCell ref="I75:I76"/>
    <mergeCell ref="D90:E90"/>
    <mergeCell ref="D18:E18"/>
    <mergeCell ref="D19:E19"/>
    <mergeCell ref="D23:E23"/>
    <mergeCell ref="D24:E24"/>
    <mergeCell ref="D28:E28"/>
    <mergeCell ref="D29:E29"/>
    <mergeCell ref="D26:E26"/>
    <mergeCell ref="D27:E27"/>
    <mergeCell ref="I146:I147"/>
    <mergeCell ref="H81:H82"/>
    <mergeCell ref="I81:I82"/>
    <mergeCell ref="A81:A82"/>
    <mergeCell ref="B146:B147"/>
    <mergeCell ref="C146:C147"/>
    <mergeCell ref="D109:E109"/>
    <mergeCell ref="D100:E100"/>
    <mergeCell ref="G146:G147"/>
    <mergeCell ref="D145:E145"/>
    <mergeCell ref="A75:A76"/>
    <mergeCell ref="B81:B82"/>
    <mergeCell ref="C81:C82"/>
    <mergeCell ref="D81:E82"/>
    <mergeCell ref="F81:F82"/>
    <mergeCell ref="G81:G82"/>
    <mergeCell ref="D77:E77"/>
    <mergeCell ref="D78:E78"/>
    <mergeCell ref="F146:F147"/>
    <mergeCell ref="D136:E136"/>
    <mergeCell ref="D79:E79"/>
    <mergeCell ref="D80:E80"/>
    <mergeCell ref="D75:E76"/>
    <mergeCell ref="D83:E83"/>
    <mergeCell ref="D84:E84"/>
    <mergeCell ref="D91:E91"/>
    <mergeCell ref="D103:E103"/>
    <mergeCell ref="D110:E110"/>
    <mergeCell ref="B148:B149"/>
    <mergeCell ref="H146:H147"/>
    <mergeCell ref="F75:F76"/>
    <mergeCell ref="D101:E101"/>
    <mergeCell ref="D102:E102"/>
    <mergeCell ref="D106:E106"/>
    <mergeCell ref="D87:E87"/>
    <mergeCell ref="D88:E88"/>
    <mergeCell ref="D89:E89"/>
    <mergeCell ref="B130:B131"/>
    <mergeCell ref="D46:E46"/>
    <mergeCell ref="D58:E58"/>
    <mergeCell ref="D49:E49"/>
    <mergeCell ref="D50:E50"/>
    <mergeCell ref="D51:E51"/>
    <mergeCell ref="D52:E52"/>
    <mergeCell ref="D55:E55"/>
    <mergeCell ref="D56:E56"/>
    <mergeCell ref="D53:E53"/>
    <mergeCell ref="D54:E54"/>
    <mergeCell ref="D30:E30"/>
    <mergeCell ref="D31:E31"/>
    <mergeCell ref="D32:E32"/>
    <mergeCell ref="D15:E15"/>
    <mergeCell ref="D16:E16"/>
    <mergeCell ref="D17:E17"/>
    <mergeCell ref="D20:E20"/>
    <mergeCell ref="D21:E21"/>
    <mergeCell ref="D22:E22"/>
    <mergeCell ref="D25:E25"/>
    <mergeCell ref="D14:E14"/>
    <mergeCell ref="D13:E13"/>
    <mergeCell ref="A1:N1"/>
    <mergeCell ref="D12:E12"/>
    <mergeCell ref="A7:I7"/>
    <mergeCell ref="A8:I8"/>
    <mergeCell ref="A9:I9"/>
    <mergeCell ref="G2:I5"/>
    <mergeCell ref="G6:I6"/>
    <mergeCell ref="D156:E156"/>
    <mergeCell ref="D157:E157"/>
    <mergeCell ref="D158:E158"/>
    <mergeCell ref="D159:E159"/>
    <mergeCell ref="D112:E112"/>
    <mergeCell ref="D113:E113"/>
    <mergeCell ref="D114:E114"/>
    <mergeCell ref="D115:E115"/>
    <mergeCell ref="D154:E154"/>
    <mergeCell ref="D135:E135"/>
    <mergeCell ref="D155:E155"/>
    <mergeCell ref="D139:E139"/>
    <mergeCell ref="D138:E138"/>
    <mergeCell ref="D137:E137"/>
    <mergeCell ref="D151:E151"/>
    <mergeCell ref="D150:E150"/>
    <mergeCell ref="D140:E140"/>
    <mergeCell ref="D142:E142"/>
    <mergeCell ref="D141:E141"/>
    <mergeCell ref="D146:E147"/>
    <mergeCell ref="D171:E171"/>
    <mergeCell ref="D160:E160"/>
    <mergeCell ref="D161:E161"/>
    <mergeCell ref="D175:E175"/>
    <mergeCell ref="D162:E162"/>
    <mergeCell ref="D163:E163"/>
    <mergeCell ref="D164:E164"/>
    <mergeCell ref="D165:E165"/>
    <mergeCell ref="D170:E170"/>
    <mergeCell ref="D186:E186"/>
    <mergeCell ref="D172:E172"/>
    <mergeCell ref="D173:E173"/>
    <mergeCell ref="D174:E174"/>
    <mergeCell ref="D185:E185"/>
    <mergeCell ref="D166:E166"/>
    <mergeCell ref="D167:E167"/>
    <mergeCell ref="D168:E168"/>
    <mergeCell ref="D169:E169"/>
    <mergeCell ref="D176:E176"/>
  </mergeCells>
  <printOptions/>
  <pageMargins left="0.7480314960629921" right="0" top="0.984251968503937" bottom="0.1968503937007874" header="0.31496062992125984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D2" sqref="D2:F5"/>
    </sheetView>
  </sheetViews>
  <sheetFormatPr defaultColWidth="9.00390625" defaultRowHeight="12.75"/>
  <cols>
    <col min="1" max="1" width="3.25390625" style="0" customWidth="1"/>
    <col min="2" max="2" width="27.625" style="0" customWidth="1"/>
    <col min="3" max="3" width="14.375" style="0" customWidth="1"/>
    <col min="4" max="4" width="15.125" style="0" customWidth="1"/>
    <col min="5" max="5" width="15.375" style="0" customWidth="1"/>
    <col min="6" max="6" width="9.125" style="0" customWidth="1"/>
    <col min="7" max="7" width="31.375" style="0" hidden="1" customWidth="1"/>
    <col min="8" max="8" width="0.12890625" style="0" hidden="1" customWidth="1"/>
    <col min="9" max="9" width="33.375" style="0" hidden="1" customWidth="1"/>
    <col min="10" max="12" width="9.125" style="0" hidden="1" customWidth="1"/>
  </cols>
  <sheetData>
    <row r="1" spans="1:12" ht="18" customHeight="1">
      <c r="A1" s="274" t="s">
        <v>276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52.5" customHeight="1">
      <c r="A2" s="74"/>
      <c r="B2" s="76"/>
      <c r="C2" s="76"/>
      <c r="D2" s="276" t="s">
        <v>432</v>
      </c>
      <c r="E2" s="215"/>
      <c r="F2" s="215"/>
      <c r="G2" s="76"/>
      <c r="H2" s="76"/>
      <c r="I2" s="76"/>
      <c r="J2" s="76"/>
      <c r="K2" s="76"/>
      <c r="L2" s="76"/>
    </row>
    <row r="3" spans="1:12" ht="18" customHeight="1">
      <c r="A3" s="75"/>
      <c r="B3" s="75"/>
      <c r="C3" s="75"/>
      <c r="D3" s="215"/>
      <c r="E3" s="215"/>
      <c r="F3" s="215"/>
      <c r="G3" s="75"/>
      <c r="H3" s="75"/>
      <c r="I3" s="75"/>
      <c r="J3" s="75"/>
      <c r="K3" s="75"/>
      <c r="L3" s="76"/>
    </row>
    <row r="4" spans="1:12" ht="18" customHeight="1">
      <c r="A4" s="75"/>
      <c r="B4" s="75"/>
      <c r="C4" s="75"/>
      <c r="D4" s="215"/>
      <c r="E4" s="215"/>
      <c r="F4" s="215"/>
      <c r="G4" s="75"/>
      <c r="H4" s="75"/>
      <c r="I4" s="75"/>
      <c r="J4" s="75"/>
      <c r="K4" s="75"/>
      <c r="L4" s="76"/>
    </row>
    <row r="5" spans="1:12" ht="15" customHeight="1">
      <c r="A5" s="78"/>
      <c r="B5" s="75"/>
      <c r="C5" s="75"/>
      <c r="D5" s="215"/>
      <c r="E5" s="215"/>
      <c r="F5" s="215"/>
      <c r="G5" s="75"/>
      <c r="H5" s="75"/>
      <c r="I5" s="75"/>
      <c r="J5" s="75"/>
      <c r="K5" s="75"/>
      <c r="L5" s="75"/>
    </row>
    <row r="6" spans="1:7" ht="15.75">
      <c r="A6" s="190"/>
      <c r="B6" s="190"/>
      <c r="C6" s="190"/>
      <c r="D6" s="277" t="s">
        <v>428</v>
      </c>
      <c r="E6" s="277"/>
      <c r="F6" s="277"/>
      <c r="G6" s="190"/>
    </row>
    <row r="7" ht="15.75">
      <c r="A7" s="10"/>
    </row>
    <row r="8" ht="15.75">
      <c r="A8" s="10"/>
    </row>
    <row r="9" ht="15.75">
      <c r="A9" s="10"/>
    </row>
    <row r="10" ht="15.75">
      <c r="A10" s="10"/>
    </row>
    <row r="11" spans="1:7" ht="83.25" customHeight="1">
      <c r="A11" s="275" t="s">
        <v>160</v>
      </c>
      <c r="B11" s="275"/>
      <c r="C11" s="275"/>
      <c r="D11" s="275"/>
      <c r="E11" s="275"/>
      <c r="F11" s="275"/>
      <c r="G11" s="275"/>
    </row>
    <row r="12" spans="1:7" ht="19.5" thickBot="1">
      <c r="A12" s="11"/>
      <c r="B12" s="11"/>
      <c r="C12" s="11"/>
      <c r="D12" s="11"/>
      <c r="E12" s="12" t="s">
        <v>152</v>
      </c>
      <c r="F12" s="11"/>
      <c r="G12" s="11"/>
    </row>
    <row r="13" spans="1:5" ht="63.75" thickBot="1">
      <c r="A13" s="13" t="s">
        <v>14</v>
      </c>
      <c r="B13" s="13" t="s">
        <v>153</v>
      </c>
      <c r="C13" s="14" t="s">
        <v>154</v>
      </c>
      <c r="D13" s="14" t="s">
        <v>155</v>
      </c>
      <c r="E13" s="14" t="s">
        <v>286</v>
      </c>
    </row>
    <row r="14" spans="1:5" ht="48" customHeight="1" thickBot="1">
      <c r="A14" s="15">
        <v>1</v>
      </c>
      <c r="B14" s="16" t="s">
        <v>156</v>
      </c>
      <c r="C14" s="17">
        <v>9370</v>
      </c>
      <c r="D14" s="17">
        <v>9370</v>
      </c>
      <c r="E14" s="17">
        <v>9370</v>
      </c>
    </row>
    <row r="15" spans="1:5" ht="38.25" customHeight="1" thickBot="1">
      <c r="A15" s="15">
        <v>2</v>
      </c>
      <c r="B15" s="16" t="s">
        <v>157</v>
      </c>
      <c r="C15" s="17">
        <v>275000</v>
      </c>
      <c r="D15" s="17">
        <v>288750</v>
      </c>
      <c r="E15" s="17">
        <v>303188</v>
      </c>
    </row>
    <row r="16" spans="1:5" ht="54.75" customHeight="1" thickBot="1">
      <c r="A16" s="15">
        <v>3</v>
      </c>
      <c r="B16" s="16" t="s">
        <v>158</v>
      </c>
      <c r="C16" s="17">
        <v>81414</v>
      </c>
      <c r="D16" s="17">
        <v>85485</v>
      </c>
      <c r="E16" s="17">
        <v>89759</v>
      </c>
    </row>
    <row r="17" spans="1:5" ht="16.5" thickBot="1">
      <c r="A17" s="272" t="s">
        <v>159</v>
      </c>
      <c r="B17" s="273"/>
      <c r="C17" s="18">
        <f>SUM(C14:C16)</f>
        <v>365784</v>
      </c>
      <c r="D17" s="18">
        <f>SUM(D14:D16)</f>
        <v>383605</v>
      </c>
      <c r="E17" s="18">
        <f>E14+E15+E16</f>
        <v>402317</v>
      </c>
    </row>
  </sheetData>
  <sheetProtection/>
  <mergeCells count="5">
    <mergeCell ref="A17:B17"/>
    <mergeCell ref="A1:L1"/>
    <mergeCell ref="A11:G11"/>
    <mergeCell ref="D2:F5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2017-05-04T05:12:26Z</cp:lastPrinted>
  <dcterms:created xsi:type="dcterms:W3CDTF">2007-10-12T08:23:45Z</dcterms:created>
  <dcterms:modified xsi:type="dcterms:W3CDTF">2017-05-04T05:13:15Z</dcterms:modified>
  <cp:category/>
  <cp:version/>
  <cp:contentType/>
  <cp:contentStatus/>
</cp:coreProperties>
</file>